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tomas\Documents\AaA-Road Project s.r.o\Aa-Zakázky\2024\2024_30 - Rokycany - Stavební úprava areálových ploch SŠ\Rozpočet + VV\"/>
    </mc:Choice>
  </mc:AlternateContent>
  <xr:revisionPtr revIDLastSave="0" documentId="8_{37222D83-67FB-49DB-AD31-A738D77CFEDF}" xr6:coauthVersionLast="47" xr6:coauthVersionMax="47" xr10:uidLastSave="{00000000-0000-0000-0000-000000000000}"/>
  <bookViews>
    <workbookView xWindow="0" yWindow="0" windowWidth="0" windowHeight="0" firstSheet="1" activeTab="1" xr2:uid="{00000000-000D-0000-FFFF-FFFF00000000}"/>
  </bookViews>
  <sheets>
    <sheet name="Rekapitulace stavby" sheetId="1" r:id="rId1"/>
    <sheet name="01.01. -  Areálové plochy" sheetId="2" r:id="rId2"/>
    <sheet name="01.02. - Vedlejší rozpočt..." sheetId="3" r:id="rId3"/>
    <sheet name="Pokyny pro vyplnění" sheetId="4" r:id="rId4"/>
  </sheets>
  <definedNames>
    <definedName name="_xlnm._FilterDatabase" localSheetId="1" hidden="1">'01.01. -  Areálové plochy'!$C$86:$K$206</definedName>
    <definedName name="_xlnm._FilterDatabase" localSheetId="2" hidden="1">'01.02. - Vedlejší rozpočt...'!$C$85:$K$125</definedName>
    <definedName name="_xlnm.Print_Titles" localSheetId="0">'Rekapitulace stavby'!$52:$52</definedName>
    <definedName name="_xlnm.Print_Titles" localSheetId="1">'01.01. -  Areálové plochy'!$86:$86</definedName>
    <definedName name="_xlnm.Print_Titles" localSheetId="2">'01.02. - Vedlejší rozpočt...'!$85:$85</definedName>
    <definedName name="_xlnm.Print_Area" localSheetId="0">'Rekapitulace stavby'!$D$4:$AO$36,'Rekapitulace stavby'!$C$42:$AQ$57</definedName>
    <definedName name="_xlnm.Print_Area" localSheetId="1">'01.01. -  Areálové plochy'!$C$4:$J$39,'01.01. -  Areálové plochy'!$C$45:$J$68,'01.01. -  Areálové plochy'!$C$74:$K$206</definedName>
    <definedName name="_xlnm.Print_Area" localSheetId="2">'01.02. - Vedlejší rozpočt...'!$C$4:$J$39,'01.02. - Vedlejší rozpočt...'!$C$45:$J$67,'01.02. - Vedlejší rozpočt...'!$C$73:$K$125</definedName>
    <definedName name="_xlnm.Print_Area" localSheetId="3">'Pokyny pro vyplnění'!$B$2:$K$71,'Pokyny pro vyplnění'!$B$74:$K$118,'Pokyny pro vyplnění'!$B$121:$K$161,'Pokyny pro vyplnění'!$B$164:$K$219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T113" i="3"/>
  <c r="R114" i="3"/>
  <c r="R113" i="3"/>
  <c r="P114" i="3"/>
  <c r="P113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88" i="3"/>
  <c r="BH88" i="3"/>
  <c r="BG88" i="3"/>
  <c r="BF88" i="3"/>
  <c r="T88" i="3"/>
  <c r="T87" i="3"/>
  <c r="R88" i="3"/>
  <c r="R87" i="3"/>
  <c r="P88" i="3"/>
  <c r="P87" i="3"/>
  <c r="J83" i="3"/>
  <c r="F82" i="3"/>
  <c r="F80" i="3"/>
  <c r="E78" i="3"/>
  <c r="J55" i="3"/>
  <c r="F54" i="3"/>
  <c r="F52" i="3"/>
  <c r="E50" i="3"/>
  <c r="J21" i="3"/>
  <c r="E21" i="3"/>
  <c r="J54" i="3"/>
  <c r="J20" i="3"/>
  <c r="J18" i="3"/>
  <c r="E18" i="3"/>
  <c r="F83" i="3"/>
  <c r="J17" i="3"/>
  <c r="J12" i="3"/>
  <c r="J52" i="3"/>
  <c r="E7" i="3"/>
  <c r="E76" i="3"/>
  <c r="J37" i="2"/>
  <c r="J36" i="2"/>
  <c r="AY55" i="1"/>
  <c r="J35" i="2"/>
  <c r="AX55" i="1"/>
  <c r="BI203" i="2"/>
  <c r="BH203" i="2"/>
  <c r="BG203" i="2"/>
  <c r="BF203" i="2"/>
  <c r="T203" i="2"/>
  <c r="T202" i="2"/>
  <c r="R203" i="2"/>
  <c r="R202" i="2"/>
  <c r="P203" i="2"/>
  <c r="P202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J84" i="2"/>
  <c r="F81" i="2"/>
  <c r="E79" i="2"/>
  <c r="J55" i="2"/>
  <c r="F52" i="2"/>
  <c r="E50" i="2"/>
  <c r="J21" i="2"/>
  <c r="E21" i="2"/>
  <c r="J54" i="2"/>
  <c r="J20" i="2"/>
  <c r="J18" i="2"/>
  <c r="E18" i="2"/>
  <c r="F84" i="2"/>
  <c r="J17" i="2"/>
  <c r="J15" i="2"/>
  <c r="E15" i="2"/>
  <c r="F54" i="2"/>
  <c r="J14" i="2"/>
  <c r="J12" i="2"/>
  <c r="J81" i="2"/>
  <c r="E7" i="2"/>
  <c r="E48" i="2"/>
  <c r="L50" i="1"/>
  <c r="AM50" i="1"/>
  <c r="AM49" i="1"/>
  <c r="L49" i="1"/>
  <c r="AM47" i="1"/>
  <c r="L47" i="1"/>
  <c r="L45" i="1"/>
  <c r="L44" i="1"/>
  <c r="J183" i="2"/>
  <c r="BK134" i="2"/>
  <c r="BK110" i="3"/>
  <c r="BK93" i="2"/>
  <c r="BK109" i="2"/>
  <c r="J114" i="3"/>
  <c r="BK89" i="2"/>
  <c r="BK113" i="2"/>
  <c r="BK183" i="2"/>
  <c r="J173" i="2"/>
  <c r="BK122" i="3"/>
  <c r="BK203" i="2"/>
  <c r="BK163" i="2"/>
  <c r="BK167" i="2"/>
  <c r="BK194" i="2"/>
  <c r="J194" i="2"/>
  <c r="BK117" i="3"/>
  <c r="BK162" i="2"/>
  <c r="BK103" i="2"/>
  <c r="J157" i="2"/>
  <c r="J103" i="2"/>
  <c r="J203" i="2"/>
  <c r="BK175" i="2"/>
  <c r="J117" i="3"/>
  <c r="BK189" i="2"/>
  <c r="J197" i="2"/>
  <c r="J93" i="3"/>
  <c r="BK125" i="2"/>
  <c r="J88" i="2"/>
  <c r="J107" i="3"/>
  <c r="BK101" i="2"/>
  <c r="J123" i="2"/>
  <c r="BK119" i="3"/>
  <c r="BK151" i="2"/>
  <c r="J163" i="2"/>
  <c r="J92" i="3"/>
  <c r="J113" i="2"/>
  <c r="J134" i="2"/>
  <c r="BK92" i="3"/>
  <c r="AS54" i="1"/>
  <c r="BK105" i="3"/>
  <c r="BK88" i="2"/>
  <c r="J93" i="2"/>
  <c r="J111" i="3"/>
  <c r="J165" i="2"/>
  <c r="BK158" i="2"/>
  <c r="J101" i="3"/>
  <c r="BK119" i="2"/>
  <c r="J117" i="2"/>
  <c r="J179" i="2"/>
  <c r="J181" i="2"/>
  <c r="BK107" i="3"/>
  <c r="BK177" i="2"/>
  <c r="J141" i="2"/>
  <c r="BK114" i="3"/>
  <c r="BK173" i="2"/>
  <c r="J160" i="2"/>
  <c r="J109" i="3"/>
  <c r="J88" i="3"/>
  <c r="BK123" i="2"/>
  <c r="J96" i="2"/>
  <c r="BK111" i="3"/>
  <c r="J98" i="2"/>
  <c r="J119" i="2"/>
  <c r="J105" i="3"/>
  <c r="J124" i="3"/>
  <c r="J145" i="2"/>
  <c r="J167" i="2"/>
  <c r="BK197" i="2"/>
  <c r="BK127" i="2"/>
  <c r="J122" i="3"/>
  <c r="BK117" i="2"/>
  <c r="J89" i="2"/>
  <c r="J103" i="3"/>
  <c r="BK138" i="2"/>
  <c r="J111" i="2"/>
  <c r="J187" i="2"/>
  <c r="BK141" i="2"/>
  <c r="BK103" i="3"/>
  <c r="BK187" i="2"/>
  <c r="J101" i="2"/>
  <c r="J110" i="3"/>
  <c r="BK181" i="2"/>
  <c r="J109" i="2"/>
  <c r="BK88" i="3"/>
  <c r="BK145" i="2"/>
  <c r="BK147" i="2"/>
  <c r="BK98" i="3"/>
  <c r="J138" i="2"/>
  <c r="BK98" i="2"/>
  <c r="BK93" i="3"/>
  <c r="BK157" i="2"/>
  <c r="J98" i="3"/>
  <c r="J94" i="2"/>
  <c r="BK111" i="2"/>
  <c r="J95" i="3"/>
  <c r="BK165" i="2"/>
  <c r="BK96" i="2"/>
  <c r="J175" i="2"/>
  <c r="J171" i="2"/>
  <c r="J119" i="3"/>
  <c r="BK160" i="2"/>
  <c r="J147" i="2"/>
  <c r="BK171" i="2"/>
  <c r="BK179" i="2"/>
  <c r="J162" i="2"/>
  <c r="BK101" i="3"/>
  <c r="BK191" i="2"/>
  <c r="BK154" i="2"/>
  <c r="BK109" i="3"/>
  <c r="J125" i="2"/>
  <c r="J154" i="2"/>
  <c r="BK94" i="2"/>
  <c r="BK124" i="3"/>
  <c r="J177" i="2"/>
  <c r="J158" i="2"/>
  <c r="J191" i="2"/>
  <c r="J189" i="2"/>
  <c r="J127" i="2"/>
  <c r="BK95" i="3"/>
  <c r="J151" i="2"/>
  <c r="P108" i="2" l="1"/>
  <c r="BK122" i="2"/>
  <c r="J122" i="2"/>
  <c r="J62" i="2"/>
  <c r="T122" i="2"/>
  <c r="R166" i="2"/>
  <c r="P126" i="2"/>
  <c r="P166" i="2"/>
  <c r="T100" i="3"/>
  <c r="R126" i="2"/>
  <c r="R153" i="2"/>
  <c r="R188" i="2"/>
  <c r="BK91" i="3"/>
  <c r="P100" i="3"/>
  <c r="T116" i="3"/>
  <c r="BK108" i="2"/>
  <c r="BK126" i="2"/>
  <c r="J126" i="2"/>
  <c r="J63" i="2"/>
  <c r="P153" i="2"/>
  <c r="BK188" i="2"/>
  <c r="J188" i="2"/>
  <c r="J66" i="2"/>
  <c r="BK100" i="3"/>
  <c r="J100" i="3"/>
  <c r="J63" i="3"/>
  <c r="BK116" i="3"/>
  <c r="J116" i="3"/>
  <c r="J65" i="3"/>
  <c r="BK121" i="3"/>
  <c r="J121" i="3"/>
  <c r="J66" i="3"/>
  <c r="T108" i="2"/>
  <c r="R122" i="2"/>
  <c r="BK166" i="2"/>
  <c r="J166" i="2"/>
  <c r="J65" i="2"/>
  <c r="T188" i="2"/>
  <c r="P91" i="3"/>
  <c r="T91" i="3"/>
  <c r="P116" i="3"/>
  <c r="R121" i="3"/>
  <c r="T126" i="2"/>
  <c r="T153" i="2"/>
  <c r="P188" i="2"/>
  <c r="R91" i="3"/>
  <c r="R116" i="3"/>
  <c r="P121" i="3"/>
  <c r="R108" i="2"/>
  <c r="R107" i="2"/>
  <c r="R87" i="2"/>
  <c r="P122" i="2"/>
  <c r="BK153" i="2"/>
  <c r="J153" i="2"/>
  <c r="J64" i="2"/>
  <c r="T166" i="2"/>
  <c r="R100" i="3"/>
  <c r="T121" i="3"/>
  <c r="BK202" i="2"/>
  <c r="J202" i="2"/>
  <c r="J67" i="2"/>
  <c r="BK113" i="3"/>
  <c r="J113" i="3"/>
  <c r="J64" i="3"/>
  <c r="BK87" i="3"/>
  <c r="BE101" i="3"/>
  <c r="J80" i="3"/>
  <c r="J108" i="2"/>
  <c r="J61" i="2"/>
  <c r="BE88" i="3"/>
  <c r="BE105" i="3"/>
  <c r="BE107" i="3"/>
  <c r="BE117" i="3"/>
  <c r="BE119" i="3"/>
  <c r="BE122" i="3"/>
  <c r="BE95" i="3"/>
  <c r="BE98" i="3"/>
  <c r="BE109" i="3"/>
  <c r="BE110" i="3"/>
  <c r="BE111" i="3"/>
  <c r="E48" i="3"/>
  <c r="BE93" i="3"/>
  <c r="BE103" i="3"/>
  <c r="BE114" i="3"/>
  <c r="BE124" i="3"/>
  <c r="F55" i="3"/>
  <c r="J82" i="3"/>
  <c r="BE92" i="3"/>
  <c r="E77" i="2"/>
  <c r="F83" i="2"/>
  <c r="BE89" i="2"/>
  <c r="BE93" i="2"/>
  <c r="BE96" i="2"/>
  <c r="BE117" i="2"/>
  <c r="BE119" i="2"/>
  <c r="BE125" i="2"/>
  <c r="BE141" i="2"/>
  <c r="BE145" i="2"/>
  <c r="BE157" i="2"/>
  <c r="BE163" i="2"/>
  <c r="BE165" i="2"/>
  <c r="BE94" i="2"/>
  <c r="BE154" i="2"/>
  <c r="BE158" i="2"/>
  <c r="F55" i="2"/>
  <c r="BE160" i="2"/>
  <c r="J52" i="2"/>
  <c r="BE88" i="2"/>
  <c r="BE109" i="2"/>
  <c r="BE123" i="2"/>
  <c r="BE167" i="2"/>
  <c r="BE171" i="2"/>
  <c r="BE173" i="2"/>
  <c r="BE175" i="2"/>
  <c r="BE177" i="2"/>
  <c r="BE183" i="2"/>
  <c r="BE189" i="2"/>
  <c r="BE197" i="2"/>
  <c r="J83" i="2"/>
  <c r="BE98" i="2"/>
  <c r="BE162" i="2"/>
  <c r="BE101" i="2"/>
  <c r="BE103" i="2"/>
  <c r="BE111" i="2"/>
  <c r="BE147" i="2"/>
  <c r="BE151" i="2"/>
  <c r="BE113" i="2"/>
  <c r="BE127" i="2"/>
  <c r="BE134" i="2"/>
  <c r="BE138" i="2"/>
  <c r="BE179" i="2"/>
  <c r="BE181" i="2"/>
  <c r="BE187" i="2"/>
  <c r="BE191" i="2"/>
  <c r="BE194" i="2"/>
  <c r="BE203" i="2"/>
  <c r="F37" i="3"/>
  <c r="BD56" i="1"/>
  <c r="F34" i="2"/>
  <c r="BA55" i="1"/>
  <c r="F34" i="3"/>
  <c r="BA56" i="1"/>
  <c r="F35" i="2"/>
  <c r="BB55" i="1"/>
  <c r="F37" i="2"/>
  <c r="BD55" i="1"/>
  <c r="F36" i="2"/>
  <c r="BC55" i="1"/>
  <c r="F36" i="3"/>
  <c r="BC56" i="1"/>
  <c r="F35" i="3"/>
  <c r="BB56" i="1"/>
  <c r="J34" i="3"/>
  <c r="AW56" i="1"/>
  <c r="J34" i="2"/>
  <c r="AW55" i="1"/>
  <c r="T90" i="3" l="1"/>
  <c r="T86" i="3"/>
  <c r="P90" i="3"/>
  <c r="P86" i="3"/>
  <c r="AU56" i="1"/>
  <c r="R90" i="3"/>
  <c r="R86" i="3"/>
  <c r="BK90" i="3"/>
  <c r="J90" i="3"/>
  <c r="J61" i="3"/>
  <c r="T107" i="2"/>
  <c r="T87" i="2"/>
  <c r="BK107" i="2"/>
  <c r="J107" i="2"/>
  <c r="J60" i="2"/>
  <c r="P107" i="2"/>
  <c r="P87" i="2"/>
  <c r="AU55" i="1"/>
  <c r="J87" i="3"/>
  <c r="J60" i="3"/>
  <c r="J91" i="3"/>
  <c r="J62" i="3"/>
  <c r="BB54" i="1"/>
  <c r="W31" i="1"/>
  <c r="J33" i="3"/>
  <c r="AV56" i="1"/>
  <c r="AT56" i="1"/>
  <c r="BD54" i="1"/>
  <c r="W33" i="1"/>
  <c r="F33" i="3"/>
  <c r="AZ56" i="1"/>
  <c r="J33" i="2"/>
  <c r="AV55" i="1"/>
  <c r="AT55" i="1"/>
  <c r="F33" i="2"/>
  <c r="AZ55" i="1"/>
  <c r="BC54" i="1"/>
  <c r="W32" i="1"/>
  <c r="BA54" i="1"/>
  <c r="AW54" i="1"/>
  <c r="AK30" i="1"/>
  <c r="BK86" i="3" l="1"/>
  <c r="J86" i="3"/>
  <c r="J59" i="3"/>
  <c r="BK87" i="2"/>
  <c r="J87" i="2"/>
  <c r="J59" i="2"/>
  <c r="AZ54" i="1"/>
  <c r="AV54" i="1"/>
  <c r="AK29" i="1"/>
  <c r="W30" i="1"/>
  <c r="AU54" i="1"/>
  <c r="AY54" i="1"/>
  <c r="AX54" i="1"/>
  <c r="J30" i="3" l="1"/>
  <c r="AG56" i="1"/>
  <c r="J30" i="2"/>
  <c r="AG55" i="1"/>
  <c r="AG54" i="1"/>
  <c r="AK26" i="1"/>
  <c r="W29" i="1"/>
  <c r="AT54" i="1"/>
  <c r="J39" i="2" l="1"/>
  <c r="AN55" i="1"/>
  <c r="J39" i="3"/>
  <c r="AN54" i="1"/>
  <c r="AN56" i="1"/>
  <c r="AK35" i="1"/>
</calcChain>
</file>

<file path=xl/sharedStrings.xml><?xml version="1.0" encoding="utf-8"?>
<sst xmlns="http://schemas.openxmlformats.org/spreadsheetml/2006/main" count="2335" uniqueCount="639">
  <si>
    <t>Export Komplet</t>
  </si>
  <si>
    <t>VZ</t>
  </si>
  <si>
    <t>2.0</t>
  </si>
  <si>
    <t>ZAMOK</t>
  </si>
  <si>
    <t>False</t>
  </si>
  <si>
    <t>{0bc3d26f-b138-44cb-b49e-5da2c5cedb59}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</si>
  <si>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</si>
  <si>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</si>
  <si>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</si>
  <si>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</si>
  <si>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</si>
  <si>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</si>
  <si>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</si>
  <si>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</si>
  <si>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2024/30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</si>
  <si>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</si>
  <si>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</si>
  <si>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úprava areálových ploch SŠ Rokycany</t>
  </si>
  <si>
    <t>KSO:</t>
  </si>
  <si>
    <t/>
  </si>
  <si>
    <t>CC-CZ:</t>
  </si>
  <si>
    <t>Místo:</t>
  </si>
  <si>
    <t>SŠ Rokycany</t>
  </si>
  <si>
    <t>Datum:</t>
  </si>
  <si>
    <t>27. 9. 2024</t>
  </si>
  <si>
    <t>Zadavatel:</t>
  </si>
  <si>
    <t>IČ:</t>
  </si>
  <si>
    <t>18242171</t>
  </si>
  <si>
    <t>SŠ Jeřabinova, Rokycany</t>
  </si>
  <si>
    <t>DIČ:</t>
  </si>
  <si>
    <t>CZ18242171</t>
  </si>
  <si>
    <t>Účastník:</t>
  </si>
  <si>
    <t>Vyplň údaj</t>
  </si>
  <si>
    <t>Projektant:</t>
  </si>
  <si>
    <t xml:space="preserve"> </t>
  </si>
  <si>
    <t>True</t>
  </si>
  <si>
    <t>Zpracovatel:</t>
  </si>
  <si>
    <t>07123710</t>
  </si>
  <si>
    <t>Road Project s.r.o.</t>
  </si>
  <si>
    <t>CZ07123710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</si>
  <si>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</si>
  <si>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</si>
  <si>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</si>
  <si>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</si>
  <si>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</si>
  <si>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</si>
  <si>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</si>
  <si>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</si>
  <si>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</si>
  <si>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</si>
  <si>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</si>
  <si>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</si>
  <si>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</si>
  <si>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</si>
  <si>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</si>
  <si>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</si>
  <si>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</si>
  <si>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</si>
  <si>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</si>
  <si>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</si>
  <si>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</si>
  <si>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</si>
  <si>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</si>
  <si>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</si>
  <si>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</si>
  <si>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</si>
  <si>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</si>
  <si>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</si>
  <si>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</si>
  <si>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</si>
  <si>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</si>
  <si>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</si>
  <si>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</si>
  <si>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</si>
  <si>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</si>
  <si>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</si>
  <si>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</si>
  <si>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</si>
  <si>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</si>
  <si>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</si>
  <si>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</si>
  <si>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01.01.</t>
  </si>
  <si>
    <t xml:space="preserve"> Areálové plochy</t>
  </si>
  <si>
    <t>STA</t>
  </si>
  <si>
    <t>1</t>
  </si>
  <si>
    <t>{ea4592c7-6a75-4c9f-8078-05953fbed3d6}</t>
  </si>
  <si>
    <t>2</t>
  </si>
  <si>
    <t>01.02.</t>
  </si>
  <si>
    <t>Vedlejší rozpočtové náklady</t>
  </si>
  <si>
    <t>{2f68b24f-f78b-4e65-9f16-db1ae90026c9}</t>
  </si>
  <si>
    <t>KRYCÍ LIST SOUPISU PRACÍ</t>
  </si>
  <si>
    <t>Objekt:</t>
  </si>
  <si>
    <t>01.01. -  Areálové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</si>
  <si>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</si>
  <si>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</si>
  <si>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</si>
  <si>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</si>
  <si>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</si>
  <si>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</si>
  <si>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</si>
  <si>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</si>
  <si>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</si>
  <si>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</si>
  <si>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</si>
  <si>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</si>
  <si>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</si>
  <si>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</si>
  <si>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</si>
  <si>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</si>
  <si>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</si>
  <si>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</si>
  <si>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</si>
  <si>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</si>
  <si>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</si>
  <si>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</si>
  <si>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</si>
  <si>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</si>
  <si>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</si>
  <si>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</si>
  <si>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565155111</t>
  </si>
  <si>
    <t>Asfaltový beton vrstva podkladní ACP 16 (obalované kamenivo OKS) tl 70 mm š do 3 m</t>
  </si>
  <si>
    <t>m2</t>
  </si>
  <si>
    <t>4</t>
  </si>
  <si>
    <t>ROZPOCET</t>
  </si>
  <si>
    <t>573211111</t>
  </si>
  <si>
    <t>Postřik živičný spojovací z asfaltu v množství 0,60 kg/m2</t>
  </si>
  <si>
    <t>CS ÚRS 2024 02</t>
  </si>
  <si>
    <t>6</t>
  </si>
  <si>
    <t>Online PSC</t>
  </si>
  <si>
    <t>https://podminky.urs.cz/item/CS_URS_2024_02/573211111</t>
  </si>
  <si>
    <t>VV</t>
  </si>
  <si>
    <t>1696+65</t>
  </si>
  <si>
    <t>Součet</t>
  </si>
  <si>
    <t>3</t>
  </si>
  <si>
    <t>577144131</t>
  </si>
  <si>
    <t>Asfaltový beton vrstva obrusná ACO 11 (ABS) tl 50 mm š do 3 m z modifikovaného asfaltu</t>
  </si>
  <si>
    <t>8</t>
  </si>
  <si>
    <t>919732211</t>
  </si>
  <si>
    <t>Styčná spára napojení nového živičného povrchu na stávající za tepla š 15 mm hl 25 mm s prořezáním</t>
  </si>
  <si>
    <t>m</t>
  </si>
  <si>
    <t>CS ÚRS 2023 01</t>
  </si>
  <si>
    <t>10</t>
  </si>
  <si>
    <t>https://podminky.urs.cz/item/CS_URS_2023_01/919732211</t>
  </si>
  <si>
    <t>5</t>
  </si>
  <si>
    <t>919122121</t>
  </si>
  <si>
    <t>Těsnění spár zálivkou za tepla pro komůrky š 15 mm hl 25 mm s těsnicím profilem</t>
  </si>
  <si>
    <t>https://podminky.urs.cz/item/CS_URS_2024_02/919122121</t>
  </si>
  <si>
    <t>637121111</t>
  </si>
  <si>
    <t>Okapový chodník z kačírku tl 100 mm s udusáním</t>
  </si>
  <si>
    <t>14</t>
  </si>
  <si>
    <t>https://podminky.urs.cz/item/CS_URS_2024_02/637121111</t>
  </si>
  <si>
    <t>(69+27+19+66+17)*0,5</t>
  </si>
  <si>
    <t>7</t>
  </si>
  <si>
    <t>997221551</t>
  </si>
  <si>
    <t>Vodorovná doprava suti ze sypkých materiálů do 1 km</t>
  </si>
  <si>
    <t>t</t>
  </si>
  <si>
    <t>18</t>
  </si>
  <si>
    <t>https://podminky.urs.cz/item/CS_URS_2024_02/997221551</t>
  </si>
  <si>
    <t>998225111</t>
  </si>
  <si>
    <t>Přesun hmot pro komunikace s krytem z kameniva, monolitickým betonovým nebo živičným dopravní vzdálenost do 200 m jakékoliv délky objektu</t>
  </si>
  <si>
    <t>20</t>
  </si>
  <si>
    <t>https://podminky.urs.cz/item/CS_URS_2024_02/998225111</t>
  </si>
  <si>
    <t>1696*0,2*1,8</t>
  </si>
  <si>
    <t>HSV</t>
  </si>
  <si>
    <t>Práce a dodávky HSV</t>
  </si>
  <si>
    <t>Zemní práce</t>
  </si>
  <si>
    <t>9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</si>
  <si>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</si>
  <si>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</si>
  <si>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1290171398</t>
  </si>
  <si>
    <t>https://podminky.urs.cz/item/CS_URS_2024_02/113107322</t>
  </si>
  <si>
    <t>113201112</t>
  </si>
  <si>
    <t>Vytrhání obrub s vybouráním lože, s přemístěním hmot na skládku na vzdálenost do 3 m nebo s naložením na dopravní prostředek silničních ležatých</t>
  </si>
  <si>
    <t>1187980483</t>
  </si>
  <si>
    <t>https://podminky.urs.cz/item/CS_URS_2024_02/113201112</t>
  </si>
  <si>
    <t>11</t>
  </si>
  <si>
    <t>122151105</t>
  </si>
  <si>
    <t>Odkopávky a prokopávky nezapažené strojně v hornině třídy těžitelnosti I skupiny 1 a 2 přes 500 do 1 000 m3</t>
  </si>
  <si>
    <t>m3</t>
  </si>
  <si>
    <t>-2039012763</t>
  </si>
  <si>
    <t>https://podminky.urs.cz/item/CS_URS_2024_02/122151105</t>
  </si>
  <si>
    <t>"Odtěžení na úroveň zemní pláně"1696*0,3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</si>
  <si>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</si>
  <si>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</si>
  <si>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116163361</t>
  </si>
  <si>
    <t>https://podminky.urs.cz/item/CS_URS_2024_02/162751117</t>
  </si>
  <si>
    <t>13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</si>
  <si>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</si>
  <si>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</si>
  <si>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1280870691</t>
  </si>
  <si>
    <t>https://podminky.urs.cz/item/CS_URS_2024_02/162751119</t>
  </si>
  <si>
    <t>508,8*10 'Přepočtené koeficientem množství</t>
  </si>
  <si>
    <t>Svislé a kompletní konstrukce</t>
  </si>
  <si>
    <t>339921111</t>
  </si>
  <si>
    <t>Osazování palisád betonových jednotlivých se zabetonováním výšky palisády do 500 mm</t>
  </si>
  <si>
    <t>kus</t>
  </si>
  <si>
    <t>1459031344</t>
  </si>
  <si>
    <t>https://podminky.urs.cz/item/CS_URS_2024_02/339921111</t>
  </si>
  <si>
    <t>15</t>
  </si>
  <si>
    <t>M</t>
  </si>
  <si>
    <t>59228407</t>
  </si>
  <si>
    <t>palisáda tyčová hranatá betonová 110x110mm v 400mm přírodní</t>
  </si>
  <si>
    <t>1930128878</t>
  </si>
  <si>
    <t>Komunikace pozemní</t>
  </si>
  <si>
    <t>16</t>
  </si>
  <si>
    <t>564851111</t>
  </si>
  <si>
    <t>Podklad ze štěrkodrti ŠD s rozprostřením a zhutněním plochy přes 100 m2, po zhutnění tl. 150 mm</t>
  </si>
  <si>
    <t>2029117207</t>
  </si>
  <si>
    <t>https://podminky.urs.cz/item/CS_URS_2024_02/564851111</t>
  </si>
  <si>
    <t>P</t>
  </si>
  <si>
    <t>Poznámka k položce:_x000D_
ŠTĚRKODRŤ  ŠD/A  0/63  tl. 150 mm</t>
  </si>
  <si>
    <t>"zpevněné plochy"1696</t>
  </si>
  <si>
    <t>"chodníky a vstupy"65+6</t>
  </si>
  <si>
    <t>1767*1,04 'Přepočtené koeficientem množství</t>
  </si>
  <si>
    <t>17</t>
  </si>
  <si>
    <t>564861111</t>
  </si>
  <si>
    <t>Podklad ze štěrkodrti ŠD s rozprostřením a zhutněním plochy přes 100 m2, po zhutnění tl. 200 mm</t>
  </si>
  <si>
    <t>-1300338141</t>
  </si>
  <si>
    <t>https://podminky.urs.cz/item/CS_URS_2024_02/564861111</t>
  </si>
  <si>
    <t xml:space="preserve">Poznámka k položce:_x000D_
ŠTĚRKODRŤ  ŠD/A  0/32  tl. 200 mm_x000D_
</t>
  </si>
  <si>
    <t>1696*1,02 'Přepočtené koeficientem množství</t>
  </si>
  <si>
    <t>564911511</t>
  </si>
  <si>
    <t>Podklad nebo podsyp z R-materiálu s rozprostřením a zhutněním plochy přes 100 m2, po zhutnění tl. 50 mm</t>
  </si>
  <si>
    <t>1045391266</t>
  </si>
  <si>
    <t>https://podminky.urs.cz/item/CS_URS_2024_02/564911511</t>
  </si>
  <si>
    <t>Poznámka k položce:_x000D_
CERTIFIKOVANÝ ASFALT. RECYKLÁT - Ra   Ra 0/16	tl. 50 mm</t>
  </si>
  <si>
    <t>19</t>
  </si>
  <si>
    <t>573111111</t>
  </si>
  <si>
    <t>Postřik infiltrační PI z asfaltu silničního s posypem kamenivem, v množství 0,60 kg/m2</t>
  </si>
  <si>
    <t>-1383682811</t>
  </si>
  <si>
    <t>https://podminky.urs.cz/item/CS_URS_2024_02/573111111</t>
  </si>
  <si>
    <t>577133111</t>
  </si>
  <si>
    <t>Asfaltový beton vrstva obrusná ACO 8 (ABJ) s rozprostřením a se zhutněním z nemodifikovaného asfaltu v pruhu šířky do 3 m, po zhutnění tl. 40 mm</t>
  </si>
  <si>
    <t>-1426670834</t>
  </si>
  <si>
    <t>https://podminky.urs.cz/item/CS_URS_2024_02/577133111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</si>
  <si>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</si>
  <si>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</si>
  <si>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-784988524</t>
  </si>
  <si>
    <t>https://podminky.urs.cz/item/CS_URS_2024_02/596211110</t>
  </si>
  <si>
    <t>"před vstupy do budov"2,5+2,5+1</t>
  </si>
  <si>
    <t>22</t>
  </si>
  <si>
    <t>59245018</t>
  </si>
  <si>
    <t>dlažba skladebná betonová 200x100mm tl 60mm přírodní</t>
  </si>
  <si>
    <t>-1275932330</t>
  </si>
  <si>
    <t>6*1,03 'Přepočtené koeficientem množství</t>
  </si>
  <si>
    <t>Vedení trubní dálková a přípojná</t>
  </si>
  <si>
    <t>23</t>
  </si>
  <si>
    <t>894410302</t>
  </si>
  <si>
    <t>Osazení betonových dílců šachet kanalizačních deska zákrytová DN 1000</t>
  </si>
  <si>
    <t>-164613679</t>
  </si>
  <si>
    <t>https://podminky.urs.cz/item/CS_URS_2024_02/894410302</t>
  </si>
  <si>
    <t xml:space="preserve">Poznámka k položce:_x000D_
Oprava stávající poškozené šachty v trase opravy po výkopu nových inženýrských sítí. </t>
  </si>
  <si>
    <t>24</t>
  </si>
  <si>
    <t>59224315</t>
  </si>
  <si>
    <t>deska betonová zákrytová pro kruhové šachty 100/62,5x16,5cm</t>
  </si>
  <si>
    <t>1131795638</t>
  </si>
  <si>
    <t>25</t>
  </si>
  <si>
    <t>899131121</t>
  </si>
  <si>
    <t>Osazení samonivelačního poklopu v komunikaci za finišerem do čerstvého asfaltu šachtového s ošetřením podkladních vrstev hloubky do 25 cm</t>
  </si>
  <si>
    <t>-1089421185</t>
  </si>
  <si>
    <t>https://podminky.urs.cz/item/CS_URS_2024_02/899131121</t>
  </si>
  <si>
    <t>26</t>
  </si>
  <si>
    <t>899132111</t>
  </si>
  <si>
    <t>Výměna (výšková úprava) poklopu kanalizačního s rámem samonivelačním s ošetřením podkladních vrstev hloubky do 25 cm</t>
  </si>
  <si>
    <t>1799344108</t>
  </si>
  <si>
    <t>https://podminky.urs.cz/item/CS_URS_2024_02/899132111</t>
  </si>
  <si>
    <t>27</t>
  </si>
  <si>
    <t>55241033</t>
  </si>
  <si>
    <t>poklop šachtový litinový kruhový DN 600 bez ventilace tř D400 v samonivelačním rámu pro intenzivní provoz</t>
  </si>
  <si>
    <t>791768499</t>
  </si>
  <si>
    <t>28</t>
  </si>
  <si>
    <t>899133121</t>
  </si>
  <si>
    <t>Výměna (výšková úprava) poklopu s použitím plastových vyrovnávacích prvků kanalizačního s rámem osazeného na plastové šachtě samonivelačního</t>
  </si>
  <si>
    <t>1082900088</t>
  </si>
  <si>
    <t>https://podminky.urs.cz/item/CS_URS_2024_02/899133121</t>
  </si>
  <si>
    <t>29</t>
  </si>
  <si>
    <t>796632540</t>
  </si>
  <si>
    <t>Ostatní konstrukce a práce, bourání</t>
  </si>
  <si>
    <t>30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</si>
  <si>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</si>
  <si>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</si>
  <si>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-2049272240</t>
  </si>
  <si>
    <t>https://podminky.urs.cz/item/CS_URS_2024_02/916131213</t>
  </si>
  <si>
    <t>72+33+46+5,5+30,5+24+8+13+87</t>
  </si>
  <si>
    <t>31</t>
  </si>
  <si>
    <t>59217031</t>
  </si>
  <si>
    <t>obrubník silniční betonový 1000x150x250mm</t>
  </si>
  <si>
    <t>1706058241</t>
  </si>
  <si>
    <t>186*1,02 'Přepočtené koeficientem množství</t>
  </si>
  <si>
    <t>32</t>
  </si>
  <si>
    <t>59217072</t>
  </si>
  <si>
    <t>obrubník silniční betonový 1000x100x250mm</t>
  </si>
  <si>
    <t>977720843</t>
  </si>
  <si>
    <t>87*1,02 'Přepočtené koeficientem množství</t>
  </si>
  <si>
    <t>33</t>
  </si>
  <si>
    <t>59217029</t>
  </si>
  <si>
    <t>obrubník silniční betonový nájezdový 1000x150x150mm</t>
  </si>
  <si>
    <t>-1277997385</t>
  </si>
  <si>
    <t>13*1,02 'Přepočtené koeficientem množství</t>
  </si>
  <si>
    <t>34</t>
  </si>
  <si>
    <t>59217030</t>
  </si>
  <si>
    <t>obrubník silniční betonový přechodový 1000x150x150-250mm</t>
  </si>
  <si>
    <t>-125278401</t>
  </si>
  <si>
    <t>9*1,02 'Přepočtené koeficientem množství</t>
  </si>
  <si>
    <t>35</t>
  </si>
  <si>
    <t>59217077</t>
  </si>
  <si>
    <t>obrubník silniční rohový betonový 250x250x250mm</t>
  </si>
  <si>
    <t>864215099</t>
  </si>
  <si>
    <t>14*1,02 'Přepočtené koeficientem množství</t>
  </si>
  <si>
    <t>36</t>
  </si>
  <si>
    <t>59217078</t>
  </si>
  <si>
    <t>obrubník silniční obloukový betonový R 0,5-2m 150x250mm</t>
  </si>
  <si>
    <t>-880558850</t>
  </si>
  <si>
    <t>10*1,02 'Přepočtené koeficientem množství</t>
  </si>
  <si>
    <t>37</t>
  </si>
  <si>
    <t>916231213</t>
  </si>
  <si>
    <t>Osazení chodníkového obrubníku betonového stojatého s boční opěrou do lože z betonu prostého</t>
  </si>
  <si>
    <t>-1930974017</t>
  </si>
  <si>
    <t>https://podminky.urs.cz/item/CS_URS_2024_02/916231213</t>
  </si>
  <si>
    <t>46</t>
  </si>
  <si>
    <t>38</t>
  </si>
  <si>
    <t>59217016</t>
  </si>
  <si>
    <t>obrubník betonový chodníkový 1000x80x250mm</t>
  </si>
  <si>
    <t>-1230050325</t>
  </si>
  <si>
    <t>997</t>
  </si>
  <si>
    <t>Přesun sutě</t>
  </si>
  <si>
    <t>39</t>
  </si>
  <si>
    <t>997221571</t>
  </si>
  <si>
    <t>Vodorovná doprava vybouraných hmot bez naložení, ale se složením a s hrubým urovnáním na vzdálenost do 1 km</t>
  </si>
  <si>
    <t>2043587187</t>
  </si>
  <si>
    <t>https://podminky.urs.cz/item/CS_URS_2024_02/997221571</t>
  </si>
  <si>
    <t>40</t>
  </si>
  <si>
    <t>997221579</t>
  </si>
  <si>
    <t>Vodorovná doprava vybouraných hmot bez naložení, ale se složením a s hrubým urovnáním na vzdálenost Příplatek k ceně za každý další započatý 1 km přes 1 km</t>
  </si>
  <si>
    <t>-879312831</t>
  </si>
  <si>
    <t>https://podminky.urs.cz/item/CS_URS_2024_02/997221579</t>
  </si>
  <si>
    <t>502,64*10 'Přepočtené koeficientem množství</t>
  </si>
  <si>
    <t>41</t>
  </si>
  <si>
    <t>997221861</t>
  </si>
  <si>
    <t>Poplatek za uložení stavebního odpadu na recyklační skládce (skládkovné) z prostého betonu zatříděného do Katalogu odpadů pod kódem 17 01 01</t>
  </si>
  <si>
    <t>-1532501454</t>
  </si>
  <si>
    <t>https://podminky.urs.cz/item/CS_URS_2024_02/997221861</t>
  </si>
  <si>
    <t>"obruby"22*0,04*2</t>
  </si>
  <si>
    <t>42</t>
  </si>
  <si>
    <t>997221873</t>
  </si>
  <si>
    <t>Poplatek za uložení stavebního odpadu na recyklační skládce (skládkovné) zeminy a kamení zatříděného do Katalogu odpadů pod kódem 17 05 04</t>
  </si>
  <si>
    <t>1165856726</t>
  </si>
  <si>
    <t>https://podminky.urs.cz/item/CS_URS_2024_02/997221873</t>
  </si>
  <si>
    <t>"Odtěžení na úroveň zemní pláně"1696*0,3*1,65</t>
  </si>
  <si>
    <t>"plocha areálu stávající konstrukce ŠD"1696*0,2*1,8</t>
  </si>
  <si>
    <t>998</t>
  </si>
  <si>
    <t>Přesun hmot</t>
  </si>
  <si>
    <t>43</t>
  </si>
  <si>
    <t>998225194</t>
  </si>
  <si>
    <t>Přesun hmot pro komunikace s krytem z kameniva, monolitickým betonovým nebo živičným Příplatek k ceně za zvětšený přesun přes vymezenou vodorovnou dopravní vzdálenost do 5000 m</t>
  </si>
  <si>
    <t>220118938</t>
  </si>
  <si>
    <t>https://podminky.urs.cz/item/CS_URS_2024_02/998225194</t>
  </si>
  <si>
    <t>01.02. - Vedlejší rozpočtové náklady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</si>
  <si>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</si>
  <si>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</si>
  <si>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</si>
  <si>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</si>
  <si>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</si>
  <si>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</si>
  <si>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</si>
  <si>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HZS</t>
  </si>
  <si>
    <t>Hodinové zúčtovací sazby</t>
  </si>
  <si>
    <t>HZS1292</t>
  </si>
  <si>
    <t>Hodinové zúčtovací sazby profesí HSV zemní a pomocné práce stavební dělník</t>
  </si>
  <si>
    <t>hod</t>
  </si>
  <si>
    <t>CS ÚRS 2024 01</t>
  </si>
  <si>
    <t>512</t>
  </si>
  <si>
    <t>57205754</t>
  </si>
  <si>
    <t>https://podminky.urs.cz/item/CS_URS_2024_01/HZS1292</t>
  </si>
  <si>
    <t>VRN</t>
  </si>
  <si>
    <t>VRN1</t>
  </si>
  <si>
    <t>Průzkumné, geodetické a projektové práce</t>
  </si>
  <si>
    <t>012103000</t>
  </si>
  <si>
    <t>Geodetické práce před výstavbou</t>
  </si>
  <si>
    <t>ks</t>
  </si>
  <si>
    <t>1024</t>
  </si>
  <si>
    <t>1423642523</t>
  </si>
  <si>
    <t>012203000</t>
  </si>
  <si>
    <t>Geodetické práce při provádění stavby</t>
  </si>
  <si>
    <t>-853516644</t>
  </si>
  <si>
    <t>"zaměření vnějších rozvodů  a  jejich příslušenství " 1</t>
  </si>
  <si>
    <t>012303000</t>
  </si>
  <si>
    <t>Průzkumné, geodetické a projektové práce geodetické práce po výstavbě</t>
  </si>
  <si>
    <t>Kč</t>
  </si>
  <si>
    <t>1946869982</t>
  </si>
  <si>
    <t>Poznámka k položce:_x000D_
geodetické zaměření provedené stavby_x000D_
v digitální formě (dgn, PDF) a papírové formě (3x) předat objednateli_x000D_
geometrický plán</t>
  </si>
  <si>
    <t>"geodetické zaměření skutečného provedení stavby, včetně geodetického zaměření vedení VO" 1</t>
  </si>
  <si>
    <t>013254000</t>
  </si>
  <si>
    <t>Průzkumné, geodetické a projektové práce projektové práce dokumentace stavby (výkresová a textová) skutečného provedení stavby</t>
  </si>
  <si>
    <t>-438668663</t>
  </si>
  <si>
    <t>Poznámka k položce:_x000D_
Dokumentace skutečného provedení stavby v souladu s vyhl.č.499/2006 Sb., příloha č.7,ve třech vyhotoveních a jedenkráte v digitálním provedení v souborech PDF na nosiči CD. - viz požadavky objednatele v zadávací dokumentaci</t>
  </si>
  <si>
    <t>VRN3</t>
  </si>
  <si>
    <t>Zařízení staveniště</t>
  </si>
  <si>
    <t>030001000</t>
  </si>
  <si>
    <t>Zařízení staveniště_x000D_
Základní rozdělení průvodních činností a nákladů zařízení staveniště</t>
  </si>
  <si>
    <t>-653711845</t>
  </si>
  <si>
    <t>Poznámka k položce:_x000D_
Zabezpečení stavby dle požadavků:_x000D_
-	Zákona č. 309/2006 Sb._x000D_
-	NV 591/2006 Sb._x000D_
-	Zákona č. 185/2001 Sb. a vyhl.č. 381/2001 Sb. – odpady_x000D_
-	NV 101/2005 Sb., NV 361/2007 Sb. – hyg.požadavky_x000D_
-	NV 168/2002 Sb. doprava na staveništi_x000D_
-	NV 378/2001 Sb. stavební stroje_x000D_
-	Zák.č. 133/1985 Sb. a vyhl.č. 246/2001 Sb. – pbř_x000D_
-	Vyhl.č. 132/1998 Sb., NV 362/2005 Sb. – zemní práce_x000D_
montáž, provozování a demontáž stavebního výtahu pro přístup do prostoru staveniště_x000D_
dle zpracovaného ZOV</t>
  </si>
  <si>
    <t>031002000</t>
  </si>
  <si>
    <t>Hlavní tituly průvodních činností a nákladů zařízení staveniště související (přípravné) práce</t>
  </si>
  <si>
    <t>-1178016493</t>
  </si>
  <si>
    <t>Poznámka k položce:_x000D_
•	Identifikace rizik ■ proces zjišťování zdrojů nebezpečí, jejich velikosti, charakteru a umístění._x000D_
•	Součinnost při zpracování , revizi či doplnění plánu BOZP</t>
  </si>
  <si>
    <t>032603000</t>
  </si>
  <si>
    <t>Zařízení staveniště vybavení staveniště ostatní náklady</t>
  </si>
  <si>
    <t>732642799</t>
  </si>
  <si>
    <t>Poznámka k položce:_x000D_
•         veškerá opatření dle plánu BOZP v souladu se zákonem č. 309/2006 Sb. v aktuálním znění v době provádění stavby a oprávněných pokynů (např. podle vyhl. č. 591/2006 Sb., atd.) koordinátora bezpečnosti práce pro bezpečné provádění díla v souladu s legislativními požadavky (např. realizace zabezpečení stavby proti pádům z výšky, vymezování pracovišť nebo pořádání kontrolních dnů KOO BOZP s účastí dotčených osob, atd.), a to i u veškerých subdodavatelů na všech stupních dodavatelské hierarchie (např. včetně dopravců, atd.)</t>
  </si>
  <si>
    <t>034002000</t>
  </si>
  <si>
    <t>Hlavní tituly průvodních činností a nákladů zařízení staveniště zabezpečení staveniště</t>
  </si>
  <si>
    <t>1640607143</t>
  </si>
  <si>
    <t>Poznámka k položce:_x000D_
•         provádění povinností zhotovitelů včetně veškerých subdodavatelů na všech stupních dodavatelské hierarchie (např. včetně dopravců, atd.) dle zákona č. 309/2006 Sb. v aktuálním znění v době výstavby</t>
  </si>
  <si>
    <t>034303000</t>
  </si>
  <si>
    <t>Dopravní značení na staveništi</t>
  </si>
  <si>
    <t>602503012</t>
  </si>
  <si>
    <t>034503000</t>
  </si>
  <si>
    <t>Informační tabule na staveništi</t>
  </si>
  <si>
    <t>1379991076</t>
  </si>
  <si>
    <t>043103000</t>
  </si>
  <si>
    <t xml:space="preserve">Zkoušky bez rozlišení_x000D_
Inženýrská činnost zkoušky a ostatní měření zkoušky bez rozlišení_x000D_
</t>
  </si>
  <si>
    <t>-378989094</t>
  </si>
  <si>
    <t>Poznámka k položce:_x000D_
Provedení veškerých zkoušek dle platných ČSN pro prováděné práce případně stanovené v zadávací dokumentaci_x000D_
Zkoušky a revize všech součástí stavby tak,aby byla zajištěna její plná funkčnost</t>
  </si>
  <si>
    <t>VRN4</t>
  </si>
  <si>
    <t>Inženýrská činnost</t>
  </si>
  <si>
    <t>049002000</t>
  </si>
  <si>
    <t>Inženýrská činnost ostatní</t>
  </si>
  <si>
    <t>…</t>
  </si>
  <si>
    <t>1386821791</t>
  </si>
  <si>
    <t>https://podminky.urs.cz/item/CS_URS_2024_02/049002000</t>
  </si>
  <si>
    <t>VRN7</t>
  </si>
  <si>
    <t>Provozní vlivy</t>
  </si>
  <si>
    <t>071203000</t>
  </si>
  <si>
    <t>Provoz dalšího subjektu</t>
  </si>
  <si>
    <t>kč</t>
  </si>
  <si>
    <t>1198000846</t>
  </si>
  <si>
    <t>https://podminky.urs.cz/item/CS_URS_2024_01/071203000</t>
  </si>
  <si>
    <t>072203000</t>
  </si>
  <si>
    <t>Silniční provoz - zajištění DIO (dopravní značení)</t>
  </si>
  <si>
    <t>-1715062148</t>
  </si>
  <si>
    <t>https://podminky.urs.cz/item/CS_URS_2024_02/072203000</t>
  </si>
  <si>
    <t>VRN9</t>
  </si>
  <si>
    <t>Ostatní náklady</t>
  </si>
  <si>
    <t>091704000</t>
  </si>
  <si>
    <t>Ostatní náklady související s objektem náklady na údržbu</t>
  </si>
  <si>
    <t>1952043640</t>
  </si>
  <si>
    <t>Poznámka k položce:_x000D_
Náklady na údržbu a čištění stávajících přístupových komunikaci  po dobu výstavby</t>
  </si>
  <si>
    <t>091803000</t>
  </si>
  <si>
    <t>Vybavení BOZP objektu</t>
  </si>
  <si>
    <t>-49992701</t>
  </si>
  <si>
    <t>https://podminky.urs.cz/item/CS_URS_2024_02/091803000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</si>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</sst>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3366"/>
      <name val="Arial CE"/>
    </font>
    <font>
      <sz val="8"/>
      <name val="Trebuchet MS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8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/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Protection="1">
      <protection locked="0"/>
    </xf>
    <xf numFmtId="4" fontId="6" fillId="0" borderId="0" xfId="0" applyNumberFormat="1" applyFont="1"/>
    <xf numFmtId="0" fontId="10" fillId="0" borderId="15" xfId="0" applyFont="1" applyBorder="1"/>
    <xf numFmtId="166" fontId="10" fillId="0" borderId="0" xfId="0" applyNumberFormat="1" applyFont="1"/>
    <xf numFmtId="166" fontId="10" fillId="0" borderId="16" xfId="0" applyNumberFormat="1" applyFont="1" applyBorder="1"/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11" fillId="0" borderId="24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1" fillId="0" borderId="30" xfId="0" applyFont="1" applyBorder="1" applyAlignment="1">
      <alignment vertical="center" wrapText="1"/>
    </xf>
    <xf numFmtId="0" fontId="11" fillId="0" borderId="31" xfId="0" applyFont="1" applyBorder="1" applyAlignment="1">
      <alignment vertical="center" wrapText="1"/>
    </xf>
    <xf numFmtId="0" fontId="11" fillId="0" borderId="1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24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1" fillId="0" borderId="27" xfId="0" applyFont="1" applyBorder="1" applyAlignment="1">
      <alignment vertical="top"/>
    </xf>
    <xf numFmtId="0" fontId="11" fillId="0" borderId="28" xfId="0" applyFont="1" applyBorder="1" applyAlignment="1">
      <alignment vertical="top"/>
    </xf>
    <xf numFmtId="0" fontId="11" fillId="0" borderId="30" xfId="0" applyFont="1" applyBorder="1" applyAlignment="1">
      <alignment vertical="top"/>
    </xf>
    <xf numFmtId="0" fontId="11" fillId="0" borderId="29" xfId="0" applyFont="1" applyBorder="1" applyAlignment="1">
      <alignment vertical="top"/>
    </xf>
    <xf numFmtId="0" fontId="11" fillId="0" borderId="31" xfId="0" applyFont="1" applyBorder="1" applyAlignment="1">
      <alignment vertical="top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13201112" TargetMode="External"/><Relationship Id="rId13" Type="http://schemas.openxmlformats.org/officeDocument/2006/relationships/hyperlink" Target="https://podminky.urs.cz/item/CS_URS_2024_02/564851111" TargetMode="External"/><Relationship Id="rId18" Type="http://schemas.openxmlformats.org/officeDocument/2006/relationships/hyperlink" Target="https://podminky.urs.cz/item/CS_URS_2024_02/596211110" TargetMode="External"/><Relationship Id="rId26" Type="http://schemas.openxmlformats.org/officeDocument/2006/relationships/hyperlink" Target="https://podminky.urs.cz/item/CS_URS_2024_02/997221579" TargetMode="External"/><Relationship Id="rId3" Type="http://schemas.openxmlformats.org/officeDocument/2006/relationships/hyperlink" Target="https://podminky.urs.cz/item/CS_URS_2024_02/919122121" TargetMode="External"/><Relationship Id="rId21" Type="http://schemas.openxmlformats.org/officeDocument/2006/relationships/hyperlink" Target="https://podminky.urs.cz/item/CS_URS_2024_02/899132111" TargetMode="External"/><Relationship Id="rId7" Type="http://schemas.openxmlformats.org/officeDocument/2006/relationships/hyperlink" Target="https://podminky.urs.cz/item/CS_URS_2024_02/113107322" TargetMode="External"/><Relationship Id="rId12" Type="http://schemas.openxmlformats.org/officeDocument/2006/relationships/hyperlink" Target="https://podminky.urs.cz/item/CS_URS_2024_02/339921111" TargetMode="External"/><Relationship Id="rId17" Type="http://schemas.openxmlformats.org/officeDocument/2006/relationships/hyperlink" Target="https://podminky.urs.cz/item/CS_URS_2024_02/577133111" TargetMode="External"/><Relationship Id="rId25" Type="http://schemas.openxmlformats.org/officeDocument/2006/relationships/hyperlink" Target="https://podminky.urs.cz/item/CS_URS_2024_02/997221571" TargetMode="External"/><Relationship Id="rId2" Type="http://schemas.openxmlformats.org/officeDocument/2006/relationships/hyperlink" Target="https://podminky.urs.cz/item/CS_URS_2023_01/919732211" TargetMode="External"/><Relationship Id="rId16" Type="http://schemas.openxmlformats.org/officeDocument/2006/relationships/hyperlink" Target="https://podminky.urs.cz/item/CS_URS_2024_02/573111111" TargetMode="External"/><Relationship Id="rId20" Type="http://schemas.openxmlformats.org/officeDocument/2006/relationships/hyperlink" Target="https://podminky.urs.cz/item/CS_URS_2024_02/899131121" TargetMode="External"/><Relationship Id="rId29" Type="http://schemas.openxmlformats.org/officeDocument/2006/relationships/hyperlink" Target="https://podminky.urs.cz/item/CS_URS_2024_02/998225194" TargetMode="External"/><Relationship Id="rId1" Type="http://schemas.openxmlformats.org/officeDocument/2006/relationships/hyperlink" Target="https://podminky.urs.cz/item/CS_URS_2024_02/573211111" TargetMode="External"/><Relationship Id="rId6" Type="http://schemas.openxmlformats.org/officeDocument/2006/relationships/hyperlink" Target="https://podminky.urs.cz/item/CS_URS_2024_02/998225111" TargetMode="External"/><Relationship Id="rId11" Type="http://schemas.openxmlformats.org/officeDocument/2006/relationships/hyperlink" Target="https://podminky.urs.cz/item/CS_URS_2024_02/162751119" TargetMode="External"/><Relationship Id="rId24" Type="http://schemas.openxmlformats.org/officeDocument/2006/relationships/hyperlink" Target="https://podminky.urs.cz/item/CS_URS_2024_02/916231213" TargetMode="External"/><Relationship Id="rId5" Type="http://schemas.openxmlformats.org/officeDocument/2006/relationships/hyperlink" Target="https://podminky.urs.cz/item/CS_URS_2024_02/997221551" TargetMode="External"/><Relationship Id="rId15" Type="http://schemas.openxmlformats.org/officeDocument/2006/relationships/hyperlink" Target="https://podminky.urs.cz/item/CS_URS_2024_02/564911511" TargetMode="External"/><Relationship Id="rId23" Type="http://schemas.openxmlformats.org/officeDocument/2006/relationships/hyperlink" Target="https://podminky.urs.cz/item/CS_URS_2024_02/916131213" TargetMode="External"/><Relationship Id="rId28" Type="http://schemas.openxmlformats.org/officeDocument/2006/relationships/hyperlink" Target="https://podminky.urs.cz/item/CS_URS_2024_02/997221873" TargetMode="External"/><Relationship Id="rId10" Type="http://schemas.openxmlformats.org/officeDocument/2006/relationships/hyperlink" Target="https://podminky.urs.cz/item/CS_URS_2024_02/162751117" TargetMode="External"/><Relationship Id="rId19" Type="http://schemas.openxmlformats.org/officeDocument/2006/relationships/hyperlink" Target="https://podminky.urs.cz/item/CS_URS_2024_02/894410302" TargetMode="External"/><Relationship Id="rId4" Type="http://schemas.openxmlformats.org/officeDocument/2006/relationships/hyperlink" Target="https://podminky.urs.cz/item/CS_URS_2024_02/637121111" TargetMode="External"/><Relationship Id="rId9" Type="http://schemas.openxmlformats.org/officeDocument/2006/relationships/hyperlink" Target="https://podminky.urs.cz/item/CS_URS_2024_02/122151105" TargetMode="External"/><Relationship Id="rId14" Type="http://schemas.openxmlformats.org/officeDocument/2006/relationships/hyperlink" Target="https://podminky.urs.cz/item/CS_URS_2024_02/564861111" TargetMode="External"/><Relationship Id="rId22" Type="http://schemas.openxmlformats.org/officeDocument/2006/relationships/hyperlink" Target="https://podminky.urs.cz/item/CS_URS_2024_02/899133121" TargetMode="External"/><Relationship Id="rId27" Type="http://schemas.openxmlformats.org/officeDocument/2006/relationships/hyperlink" Target="https://podminky.urs.cz/item/CS_URS_2024_02/997221861" TargetMode="External"/><Relationship Id="rId3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71203000" TargetMode="External"/><Relationship Id="rId2" Type="http://schemas.openxmlformats.org/officeDocument/2006/relationships/hyperlink" Target="https://podminky.urs.cz/item/CS_URS_2024_02/049002000" TargetMode="External"/><Relationship Id="rId1" Type="http://schemas.openxmlformats.org/officeDocument/2006/relationships/hyperlink" Target="https://podminky.urs.cz/item/CS_URS_2024_01/HZS1292" TargetMode="External"/><Relationship Id="rId6" Type="http://schemas.openxmlformats.org/officeDocument/2006/relationships/drawing" Target="../drawings/drawing3.xml"/><Relationship Id="rId5" Type="http://schemas.openxmlformats.org/officeDocument/2006/relationships/hyperlink" Target="https://podminky.urs.cz/item/CS_URS_2024_02/091803000" TargetMode="External"/><Relationship Id="rId4" Type="http://schemas.openxmlformats.org/officeDocument/2006/relationships/hyperlink" Target="https://podminky.urs.cz/item/CS_URS_2024_02/0722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106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82" t="s">
        <v>14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R5" s="19"/>
      <c r="BE5" s="279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83" t="s">
        <v>17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R6" s="19"/>
      <c r="BE6" s="280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80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80"/>
      <c r="BS8" s="16" t="s">
        <v>6</v>
      </c>
    </row>
    <row r="9" spans="1:74" ht="14.45" customHeight="1">
      <c r="B9" s="19"/>
      <c r="AR9" s="19"/>
      <c r="BE9" s="280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80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30</v>
      </c>
      <c r="AR11" s="19"/>
      <c r="BE11" s="280"/>
      <c r="BS11" s="16" t="s">
        <v>6</v>
      </c>
    </row>
    <row r="12" spans="1:74" ht="6.95" customHeight="1">
      <c r="B12" s="19"/>
      <c r="AR12" s="19"/>
      <c r="BE12" s="280"/>
      <c r="BS12" s="16" t="s">
        <v>6</v>
      </c>
    </row>
    <row r="13" spans="1:74" ht="12" customHeight="1">
      <c r="B13" s="19"/>
      <c r="D13" s="26" t="s">
        <v>31</v>
      </c>
      <c r="AK13" s="26" t="s">
        <v>26</v>
      </c>
      <c r="AN13" s="28" t="s">
        <v>32</v>
      </c>
      <c r="AR13" s="19"/>
      <c r="BE13" s="280"/>
      <c r="BS13" s="16" t="s">
        <v>6</v>
      </c>
    </row>
    <row r="14" spans="1:74">
      <c r="B14" s="19"/>
      <c r="E14" s="284" t="s">
        <v>32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6" t="s">
        <v>29</v>
      </c>
      <c r="AN14" s="28" t="s">
        <v>32</v>
      </c>
      <c r="AR14" s="19"/>
      <c r="BE14" s="280"/>
      <c r="BS14" s="16" t="s">
        <v>6</v>
      </c>
    </row>
    <row r="15" spans="1:74" ht="6.95" customHeight="1">
      <c r="B15" s="19"/>
      <c r="AR15" s="19"/>
      <c r="BE15" s="280"/>
      <c r="BS15" s="16" t="s">
        <v>4</v>
      </c>
    </row>
    <row r="16" spans="1:74" ht="12" customHeight="1">
      <c r="B16" s="19"/>
      <c r="D16" s="26" t="s">
        <v>33</v>
      </c>
      <c r="AK16" s="26" t="s">
        <v>26</v>
      </c>
      <c r="AN16" s="24" t="s">
        <v>19</v>
      </c>
      <c r="AR16" s="19"/>
      <c r="BE16" s="280"/>
      <c r="BS16" s="16" t="s">
        <v>4</v>
      </c>
    </row>
    <row r="17" spans="2:71" ht="18.399999999999999" customHeight="1">
      <c r="B17" s="19"/>
      <c r="E17" s="24" t="s">
        <v>34</v>
      </c>
      <c r="AK17" s="26" t="s">
        <v>29</v>
      </c>
      <c r="AN17" s="24" t="s">
        <v>19</v>
      </c>
      <c r="AR17" s="19"/>
      <c r="BE17" s="280"/>
      <c r="BS17" s="16" t="s">
        <v>35</v>
      </c>
    </row>
    <row r="18" spans="2:71" ht="6.95" customHeight="1">
      <c r="B18" s="19"/>
      <c r="AR18" s="19"/>
      <c r="BE18" s="280"/>
      <c r="BS18" s="16" t="s">
        <v>6</v>
      </c>
    </row>
    <row r="19" spans="2:71" ht="12" customHeight="1">
      <c r="B19" s="19"/>
      <c r="D19" s="26" t="s">
        <v>36</v>
      </c>
      <c r="AK19" s="26" t="s">
        <v>26</v>
      </c>
      <c r="AN19" s="24" t="s">
        <v>37</v>
      </c>
      <c r="AR19" s="19"/>
      <c r="BE19" s="280"/>
      <c r="BS19" s="16" t="s">
        <v>6</v>
      </c>
    </row>
    <row r="20" spans="2:71" ht="18.399999999999999" customHeight="1">
      <c r="B20" s="19"/>
      <c r="E20" s="24" t="s">
        <v>38</v>
      </c>
      <c r="AK20" s="26" t="s">
        <v>29</v>
      </c>
      <c r="AN20" s="24" t="s">
        <v>39</v>
      </c>
      <c r="AR20" s="19"/>
      <c r="BE20" s="280"/>
      <c r="BS20" s="16" t="s">
        <v>4</v>
      </c>
    </row>
    <row r="21" spans="2:71" ht="6.95" customHeight="1">
      <c r="B21" s="19"/>
      <c r="AR21" s="19"/>
      <c r="BE21" s="280"/>
    </row>
    <row r="22" spans="2:71" ht="12" customHeight="1">
      <c r="B22" s="19"/>
      <c r="D22" s="26" t="s">
        <v>40</v>
      </c>
      <c r="AR22" s="19"/>
      <c r="BE22" s="280"/>
    </row>
    <row r="23" spans="2:71" ht="47.25" customHeight="1">
      <c r="B23" s="19"/>
      <c r="E23" s="286" t="s">
        <v>41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R23" s="19"/>
      <c r="BE23" s="280"/>
    </row>
    <row r="24" spans="2:71" ht="6.95" customHeight="1">
      <c r="B24" s="19"/>
      <c r="AR24" s="19"/>
      <c r="BE24" s="28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80"/>
    </row>
    <row r="26" spans="2:71" s="1" customFormat="1" ht="25.9" customHeight="1">
      <c r="B26" s="31"/>
      <c r="D26" s="32" t="s">
        <v>42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7">
        <f>ROUND(AG54,2)</f>
        <v>0</v>
      </c>
      <c r="AL26" s="288"/>
      <c r="AM26" s="288"/>
      <c r="AN26" s="288"/>
      <c r="AO26" s="288"/>
      <c r="AR26" s="31"/>
      <c r="BE26" s="280"/>
    </row>
    <row r="27" spans="2:71" s="1" customFormat="1" ht="6.95" customHeight="1">
      <c r="B27" s="31"/>
      <c r="AR27" s="31"/>
      <c r="BE27" s="280"/>
    </row>
    <row r="28" spans="2:71" s="1" customFormat="1">
      <c r="B28" s="31"/>
      <c r="L28" s="289" t="s">
        <v>43</v>
      </c>
      <c r="M28" s="289"/>
      <c r="N28" s="289"/>
      <c r="O28" s="289"/>
      <c r="P28" s="289"/>
      <c r="W28" s="289" t="s">
        <v>44</v>
      </c>
      <c r="X28" s="289"/>
      <c r="Y28" s="289"/>
      <c r="Z28" s="289"/>
      <c r="AA28" s="289"/>
      <c r="AB28" s="289"/>
      <c r="AC28" s="289"/>
      <c r="AD28" s="289"/>
      <c r="AE28" s="289"/>
      <c r="AK28" s="289" t="s">
        <v>45</v>
      </c>
      <c r="AL28" s="289"/>
      <c r="AM28" s="289"/>
      <c r="AN28" s="289"/>
      <c r="AO28" s="289"/>
      <c r="AR28" s="31"/>
      <c r="BE28" s="280"/>
    </row>
    <row r="29" spans="2:71" s="2" customFormat="1" ht="14.45" customHeight="1">
      <c r="B29" s="35"/>
      <c r="D29" s="26" t="s">
        <v>46</v>
      </c>
      <c r="F29" s="26" t="s">
        <v>47</v>
      </c>
      <c r="L29" s="274">
        <v>0.21</v>
      </c>
      <c r="M29" s="273"/>
      <c r="N29" s="273"/>
      <c r="O29" s="273"/>
      <c r="P29" s="273"/>
      <c r="W29" s="272">
        <f>ROUND(AZ54, 2)</f>
        <v>0</v>
      </c>
      <c r="X29" s="273"/>
      <c r="Y29" s="273"/>
      <c r="Z29" s="273"/>
      <c r="AA29" s="273"/>
      <c r="AB29" s="273"/>
      <c r="AC29" s="273"/>
      <c r="AD29" s="273"/>
      <c r="AE29" s="273"/>
      <c r="AK29" s="272">
        <f>ROUND(AV54, 2)</f>
        <v>0</v>
      </c>
      <c r="AL29" s="273"/>
      <c r="AM29" s="273"/>
      <c r="AN29" s="273"/>
      <c r="AO29" s="273"/>
      <c r="AR29" s="35"/>
      <c r="BE29" s="281"/>
    </row>
    <row r="30" spans="2:71" s="2" customFormat="1" ht="14.45" customHeight="1">
      <c r="B30" s="35"/>
      <c r="F30" s="26" t="s">
        <v>48</v>
      </c>
      <c r="L30" s="274">
        <v>0.12</v>
      </c>
      <c r="M30" s="273"/>
      <c r="N30" s="273"/>
      <c r="O30" s="273"/>
      <c r="P30" s="273"/>
      <c r="W30" s="272">
        <f>ROUND(BA54, 2)</f>
        <v>0</v>
      </c>
      <c r="X30" s="273"/>
      <c r="Y30" s="273"/>
      <c r="Z30" s="273"/>
      <c r="AA30" s="273"/>
      <c r="AB30" s="273"/>
      <c r="AC30" s="273"/>
      <c r="AD30" s="273"/>
      <c r="AE30" s="273"/>
      <c r="AK30" s="272">
        <f>ROUND(AW54, 2)</f>
        <v>0</v>
      </c>
      <c r="AL30" s="273"/>
      <c r="AM30" s="273"/>
      <c r="AN30" s="273"/>
      <c r="AO30" s="273"/>
      <c r="AR30" s="35"/>
      <c r="BE30" s="281"/>
    </row>
    <row r="31" spans="2:71" s="2" customFormat="1" ht="14.45" hidden="1" customHeight="1">
      <c r="B31" s="35"/>
      <c r="F31" s="26" t="s">
        <v>49</v>
      </c>
      <c r="L31" s="274">
        <v>0.21</v>
      </c>
      <c r="M31" s="273"/>
      <c r="N31" s="273"/>
      <c r="O31" s="273"/>
      <c r="P31" s="273"/>
      <c r="W31" s="272">
        <f>ROUND(BB54, 2)</f>
        <v>0</v>
      </c>
      <c r="X31" s="273"/>
      <c r="Y31" s="273"/>
      <c r="Z31" s="273"/>
      <c r="AA31" s="273"/>
      <c r="AB31" s="273"/>
      <c r="AC31" s="273"/>
      <c r="AD31" s="273"/>
      <c r="AE31" s="273"/>
      <c r="AK31" s="272">
        <v>0</v>
      </c>
      <c r="AL31" s="273"/>
      <c r="AM31" s="273"/>
      <c r="AN31" s="273"/>
      <c r="AO31" s="273"/>
      <c r="AR31" s="35"/>
      <c r="BE31" s="281"/>
    </row>
    <row r="32" spans="2:71" s="2" customFormat="1" ht="14.45" hidden="1" customHeight="1">
      <c r="B32" s="35"/>
      <c r="F32" s="26" t="s">
        <v>50</v>
      </c>
      <c r="L32" s="274">
        <v>0.12</v>
      </c>
      <c r="M32" s="273"/>
      <c r="N32" s="273"/>
      <c r="O32" s="273"/>
      <c r="P32" s="273"/>
      <c r="W32" s="272">
        <f>ROUND(BC54, 2)</f>
        <v>0</v>
      </c>
      <c r="X32" s="273"/>
      <c r="Y32" s="273"/>
      <c r="Z32" s="273"/>
      <c r="AA32" s="273"/>
      <c r="AB32" s="273"/>
      <c r="AC32" s="273"/>
      <c r="AD32" s="273"/>
      <c r="AE32" s="273"/>
      <c r="AK32" s="272">
        <v>0</v>
      </c>
      <c r="AL32" s="273"/>
      <c r="AM32" s="273"/>
      <c r="AN32" s="273"/>
      <c r="AO32" s="273"/>
      <c r="AR32" s="35"/>
      <c r="BE32" s="281"/>
    </row>
    <row r="33" spans="2:44" s="2" customFormat="1" ht="14.45" hidden="1" customHeight="1">
      <c r="B33" s="35"/>
      <c r="F33" s="26" t="s">
        <v>51</v>
      </c>
      <c r="L33" s="274">
        <v>0</v>
      </c>
      <c r="M33" s="273"/>
      <c r="N33" s="273"/>
      <c r="O33" s="273"/>
      <c r="P33" s="273"/>
      <c r="W33" s="272">
        <f>ROUND(BD54, 2)</f>
        <v>0</v>
      </c>
      <c r="X33" s="273"/>
      <c r="Y33" s="273"/>
      <c r="Z33" s="273"/>
      <c r="AA33" s="273"/>
      <c r="AB33" s="273"/>
      <c r="AC33" s="273"/>
      <c r="AD33" s="273"/>
      <c r="AE33" s="273"/>
      <c r="AK33" s="272">
        <v>0</v>
      </c>
      <c r="AL33" s="273"/>
      <c r="AM33" s="273"/>
      <c r="AN33" s="273"/>
      <c r="AO33" s="273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52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53</v>
      </c>
      <c r="U35" s="38"/>
      <c r="V35" s="38"/>
      <c r="W35" s="38"/>
      <c r="X35" s="275" t="s">
        <v>54</v>
      </c>
      <c r="Y35" s="276"/>
      <c r="Z35" s="276"/>
      <c r="AA35" s="276"/>
      <c r="AB35" s="276"/>
      <c r="AC35" s="38"/>
      <c r="AD35" s="38"/>
      <c r="AE35" s="38"/>
      <c r="AF35" s="38"/>
      <c r="AG35" s="38"/>
      <c r="AH35" s="38"/>
      <c r="AI35" s="38"/>
      <c r="AJ35" s="38"/>
      <c r="AK35" s="277">
        <f>SUM(AK26:AK33)</f>
        <v>0</v>
      </c>
      <c r="AL35" s="276"/>
      <c r="AM35" s="276"/>
      <c r="AN35" s="276"/>
      <c r="AO35" s="278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55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2024/30</v>
      </c>
      <c r="AR44" s="44"/>
    </row>
    <row r="45" spans="2:44" s="4" customFormat="1" ht="36.950000000000003" customHeight="1">
      <c r="B45" s="45"/>
      <c r="C45" s="46" t="s">
        <v>16</v>
      </c>
      <c r="L45" s="263" t="str">
        <f>K6</f>
        <v>Stavební úprava areálových ploch SŠ Rokycany</v>
      </c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SŠ Rokycany</v>
      </c>
      <c r="AI47" s="26" t="s">
        <v>23</v>
      </c>
      <c r="AM47" s="265" t="str">
        <f>IF(AN8= "","",AN8)</f>
        <v>27. 9. 2024</v>
      </c>
      <c r="AN47" s="265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>SŠ Jeřabinova, Rokycany</v>
      </c>
      <c r="AI49" s="26" t="s">
        <v>33</v>
      </c>
      <c r="AM49" s="266" t="str">
        <f>IF(E17="","",E17)</f>
        <v xml:space="preserve"> </v>
      </c>
      <c r="AN49" s="267"/>
      <c r="AO49" s="267"/>
      <c r="AP49" s="267"/>
      <c r="AR49" s="31"/>
      <c r="AS49" s="268" t="s">
        <v>56</v>
      </c>
      <c r="AT49" s="269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31</v>
      </c>
      <c r="L50" s="3" t="str">
        <f>IF(E14= "Vyplň údaj","",E14)</f>
        <v/>
      </c>
      <c r="AI50" s="26" t="s">
        <v>36</v>
      </c>
      <c r="AM50" s="266" t="str">
        <f>IF(E20="","",E20)</f>
        <v>Road Project s.r.o.</v>
      </c>
      <c r="AN50" s="267"/>
      <c r="AO50" s="267"/>
      <c r="AP50" s="267"/>
      <c r="AR50" s="31"/>
      <c r="AS50" s="270"/>
      <c r="AT50" s="271"/>
      <c r="BD50" s="52"/>
    </row>
    <row r="51" spans="1:91" s="1" customFormat="1" ht="10.9" customHeight="1">
      <c r="B51" s="31"/>
      <c r="AR51" s="31"/>
      <c r="AS51" s="270"/>
      <c r="AT51" s="271"/>
      <c r="BD51" s="52"/>
    </row>
    <row r="52" spans="1:91" s="1" customFormat="1" ht="29.25" customHeight="1">
      <c r="B52" s="31"/>
      <c r="C52" s="259" t="s">
        <v>57</v>
      </c>
      <c r="D52" s="260"/>
      <c r="E52" s="260"/>
      <c r="F52" s="260"/>
      <c r="G52" s="260"/>
      <c r="H52" s="53"/>
      <c r="I52" s="261" t="s">
        <v>58</v>
      </c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2" t="s">
        <v>59</v>
      </c>
      <c r="AH52" s="260"/>
      <c r="AI52" s="260"/>
      <c r="AJ52" s="260"/>
      <c r="AK52" s="260"/>
      <c r="AL52" s="260"/>
      <c r="AM52" s="260"/>
      <c r="AN52" s="261" t="s">
        <v>60</v>
      </c>
      <c r="AO52" s="260"/>
      <c r="AP52" s="260"/>
      <c r="AQ52" s="54" t="s">
        <v>61</v>
      </c>
      <c r="AR52" s="31"/>
      <c r="AS52" s="55" t="s">
        <v>62</v>
      </c>
      <c r="AT52" s="56" t="s">
        <v>63</v>
      </c>
      <c r="AU52" s="56" t="s">
        <v>64</v>
      </c>
      <c r="AV52" s="56" t="s">
        <v>65</v>
      </c>
      <c r="AW52" s="56" t="s">
        <v>66</v>
      </c>
      <c r="AX52" s="56" t="s">
        <v>67</v>
      </c>
      <c r="AY52" s="56" t="s">
        <v>68</v>
      </c>
      <c r="AZ52" s="56" t="s">
        <v>69</v>
      </c>
      <c r="BA52" s="56" t="s">
        <v>70</v>
      </c>
      <c r="BB52" s="56" t="s">
        <v>71</v>
      </c>
      <c r="BC52" s="56" t="s">
        <v>72</v>
      </c>
      <c r="BD52" s="57" t="s">
        <v>73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74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57">
        <f>ROUND(SUM(AG55:AG56),2)</f>
        <v>0</v>
      </c>
      <c r="AH54" s="257"/>
      <c r="AI54" s="257"/>
      <c r="AJ54" s="257"/>
      <c r="AK54" s="257"/>
      <c r="AL54" s="257"/>
      <c r="AM54" s="257"/>
      <c r="AN54" s="258">
        <f>SUM(AG54,AT54)</f>
        <v>0</v>
      </c>
      <c r="AO54" s="258"/>
      <c r="AP54" s="258"/>
      <c r="AQ54" s="63" t="s">
        <v>19</v>
      </c>
      <c r="AR54" s="59"/>
      <c r="AS54" s="64">
        <f>ROUND(SUM(AS55:AS56),2)</f>
        <v>0</v>
      </c>
      <c r="AT54" s="65">
        <f>ROUND(SUM(AV54:AW54),2)</f>
        <v>0</v>
      </c>
      <c r="AU54" s="66">
        <f>ROUND(SUM(AU55:AU56),5)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ROUND(SUM(AZ55:AZ56),2)</f>
        <v>0</v>
      </c>
      <c r="BA54" s="65">
        <f>ROUND(SUM(BA55:BA56),2)</f>
        <v>0</v>
      </c>
      <c r="BB54" s="65">
        <f>ROUND(SUM(BB55:BB56),2)</f>
        <v>0</v>
      </c>
      <c r="BC54" s="65">
        <f>ROUND(SUM(BC55:BC56),2)</f>
        <v>0</v>
      </c>
      <c r="BD54" s="67">
        <f>ROUND(SUM(BD55:BD56),2)</f>
        <v>0</v>
      </c>
      <c r="BS54" s="68" t="s">
        <v>75</v>
      </c>
      <c r="BT54" s="68" t="s">
        <v>76</v>
      </c>
      <c r="BU54" s="69" t="s">
        <v>77</v>
      </c>
      <c r="BV54" s="68" t="s">
        <v>78</v>
      </c>
      <c r="BW54" s="68" t="s">
        <v>5</v>
      </c>
      <c r="BX54" s="68" t="s">
        <v>79</v>
      </c>
      <c r="CL54" s="68" t="s">
        <v>19</v>
      </c>
    </row>
    <row r="55" spans="1:91" s="6" customFormat="1" ht="16.5" customHeight="1">
      <c r="A55" s="70" t="s">
        <v>80</v>
      </c>
      <c r="B55" s="71"/>
      <c r="C55" s="72"/>
      <c r="D55" s="256" t="s">
        <v>81</v>
      </c>
      <c r="E55" s="256"/>
      <c r="F55" s="256"/>
      <c r="G55" s="256"/>
      <c r="H55" s="256"/>
      <c r="I55" s="73"/>
      <c r="J55" s="256" t="s">
        <v>82</v>
      </c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256"/>
      <c r="AD55" s="256"/>
      <c r="AE55" s="256"/>
      <c r="AF55" s="256"/>
      <c r="AG55" s="254">
        <f>'01.01. -  Areálové plochy'!J30</f>
        <v>0</v>
      </c>
      <c r="AH55" s="255"/>
      <c r="AI55" s="255"/>
      <c r="AJ55" s="255"/>
      <c r="AK55" s="255"/>
      <c r="AL55" s="255"/>
      <c r="AM55" s="255"/>
      <c r="AN55" s="254">
        <f>SUM(AG55,AT55)</f>
        <v>0</v>
      </c>
      <c r="AO55" s="255"/>
      <c r="AP55" s="255"/>
      <c r="AQ55" s="74" t="s">
        <v>83</v>
      </c>
      <c r="AR55" s="71"/>
      <c r="AS55" s="75">
        <v>0</v>
      </c>
      <c r="AT55" s="76">
        <f>ROUND(SUM(AV55:AW55),2)</f>
        <v>0</v>
      </c>
      <c r="AU55" s="77">
        <f>'01.01. -  Areálové plochy'!P87</f>
        <v>0</v>
      </c>
      <c r="AV55" s="76">
        <f>'01.01. -  Areálové plochy'!J33</f>
        <v>0</v>
      </c>
      <c r="AW55" s="76">
        <f>'01.01. -  Areálové plochy'!J34</f>
        <v>0</v>
      </c>
      <c r="AX55" s="76">
        <f>'01.01. -  Areálové plochy'!J35</f>
        <v>0</v>
      </c>
      <c r="AY55" s="76">
        <f>'01.01. -  Areálové plochy'!J36</f>
        <v>0</v>
      </c>
      <c r="AZ55" s="76">
        <f>'01.01. -  Areálové plochy'!F33</f>
        <v>0</v>
      </c>
      <c r="BA55" s="76">
        <f>'01.01. -  Areálové plochy'!F34</f>
        <v>0</v>
      </c>
      <c r="BB55" s="76">
        <f>'01.01. -  Areálové plochy'!F35</f>
        <v>0</v>
      </c>
      <c r="BC55" s="76">
        <f>'01.01. -  Areálové plochy'!F36</f>
        <v>0</v>
      </c>
      <c r="BD55" s="78">
        <f>'01.01. -  Areálové plochy'!F37</f>
        <v>0</v>
      </c>
      <c r="BT55" s="79" t="s">
        <v>84</v>
      </c>
      <c r="BV55" s="79" t="s">
        <v>78</v>
      </c>
      <c r="BW55" s="79" t="s">
        <v>85</v>
      </c>
      <c r="BX55" s="79" t="s">
        <v>5</v>
      </c>
      <c r="CL55" s="79" t="s">
        <v>19</v>
      </c>
      <c r="CM55" s="79" t="s">
        <v>86</v>
      </c>
    </row>
    <row r="56" spans="1:91" s="6" customFormat="1" ht="16.5" customHeight="1">
      <c r="A56" s="70" t="s">
        <v>80</v>
      </c>
      <c r="B56" s="71"/>
      <c r="C56" s="72"/>
      <c r="D56" s="256" t="s">
        <v>87</v>
      </c>
      <c r="E56" s="256"/>
      <c r="F56" s="256"/>
      <c r="G56" s="256"/>
      <c r="H56" s="256"/>
      <c r="I56" s="73"/>
      <c r="J56" s="256" t="s">
        <v>88</v>
      </c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  <c r="AC56" s="256"/>
      <c r="AD56" s="256"/>
      <c r="AE56" s="256"/>
      <c r="AF56" s="256"/>
      <c r="AG56" s="254">
        <f>'01.02. - Vedlejší rozpočt...'!J30</f>
        <v>0</v>
      </c>
      <c r="AH56" s="255"/>
      <c r="AI56" s="255"/>
      <c r="AJ56" s="255"/>
      <c r="AK56" s="255"/>
      <c r="AL56" s="255"/>
      <c r="AM56" s="255"/>
      <c r="AN56" s="254">
        <f>SUM(AG56,AT56)</f>
        <v>0</v>
      </c>
      <c r="AO56" s="255"/>
      <c r="AP56" s="255"/>
      <c r="AQ56" s="74" t="s">
        <v>83</v>
      </c>
      <c r="AR56" s="71"/>
      <c r="AS56" s="80">
        <v>0</v>
      </c>
      <c r="AT56" s="81">
        <f>ROUND(SUM(AV56:AW56),2)</f>
        <v>0</v>
      </c>
      <c r="AU56" s="82">
        <f>'01.02. - Vedlejší rozpočt...'!P86</f>
        <v>0</v>
      </c>
      <c r="AV56" s="81">
        <f>'01.02. - Vedlejší rozpočt...'!J33</f>
        <v>0</v>
      </c>
      <c r="AW56" s="81">
        <f>'01.02. - Vedlejší rozpočt...'!J34</f>
        <v>0</v>
      </c>
      <c r="AX56" s="81">
        <f>'01.02. - Vedlejší rozpočt...'!J35</f>
        <v>0</v>
      </c>
      <c r="AY56" s="81">
        <f>'01.02. - Vedlejší rozpočt...'!J36</f>
        <v>0</v>
      </c>
      <c r="AZ56" s="81">
        <f>'01.02. - Vedlejší rozpočt...'!F33</f>
        <v>0</v>
      </c>
      <c r="BA56" s="81">
        <f>'01.02. - Vedlejší rozpočt...'!F34</f>
        <v>0</v>
      </c>
      <c r="BB56" s="81">
        <f>'01.02. - Vedlejší rozpočt...'!F35</f>
        <v>0</v>
      </c>
      <c r="BC56" s="81">
        <f>'01.02. - Vedlejší rozpočt...'!F36</f>
        <v>0</v>
      </c>
      <c r="BD56" s="83">
        <f>'01.02. - Vedlejší rozpočt...'!F37</f>
        <v>0</v>
      </c>
      <c r="BT56" s="79" t="s">
        <v>84</v>
      </c>
      <c r="BV56" s="79" t="s">
        <v>78</v>
      </c>
      <c r="BW56" s="79" t="s">
        <v>89</v>
      </c>
      <c r="BX56" s="79" t="s">
        <v>5</v>
      </c>
      <c r="CL56" s="79" t="s">
        <v>19</v>
      </c>
      <c r="CM56" s="79" t="s">
        <v>86</v>
      </c>
    </row>
    <row r="57" spans="1:91" s="1" customFormat="1" ht="30" customHeight="1">
      <c r="B57" s="31"/>
      <c r="AR57" s="31"/>
    </row>
    <row r="58" spans="1:91" s="1" customFormat="1" ht="6.95" customHeight="1"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1"/>
    </row>
  </sheetData>
  <sheetProtection algorithmName="SHA-512" hashValue="rN425AkZJIUcFGBKGDxece7PR6QKPDhZE2hwYGmEFLZA5cNVuSZKvHXJmvqYkRSIkdOgINXPgxT5sjRkE46o5A==" saltValue="R4g+lVRt7FM3dK0e/+Dj7fSmYzUPIJiEk4ER3IwTHrfcGwTTiMMFG/YWW7aPv+lXjJt9hG7pEW6Z3FTBLwHljg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01.01. -  Areálové plochy'!C2" display="/" xr:uid="{00000000-0004-0000-0000-000000000000}"/>
    <hyperlink ref="A56" location="'01.02. - Vedlejší rozpočt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7"/>
  <sheetViews>
    <sheetView showGridLines="0" tabSelected="1" topLeftCell="A62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>
      <c r="B4" s="19"/>
      <c r="D4" s="20" t="s">
        <v>90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1" t="str">
        <f>'Rekapitulace stavby'!K6</f>
        <v>Stavební úprava areálových ploch SŠ Rokycany</v>
      </c>
      <c r="F7" s="292"/>
      <c r="G7" s="292"/>
      <c r="H7" s="292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63" t="s">
        <v>92</v>
      </c>
      <c r="F9" s="290"/>
      <c r="G9" s="290"/>
      <c r="H9" s="29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27. 9. 2024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>18242171</v>
      </c>
      <c r="L14" s="31"/>
    </row>
    <row r="15" spans="2:46" s="1" customFormat="1" ht="18" customHeight="1">
      <c r="B15" s="31"/>
      <c r="E15" s="24" t="str">
        <f>IF('Rekapitulace stavby'!E11="","",'Rekapitulace stavby'!E11)</f>
        <v>SŠ Jeřabinova, Rokycany</v>
      </c>
      <c r="I15" s="26" t="s">
        <v>29</v>
      </c>
      <c r="J15" s="24" t="str">
        <f>IF('Rekapitulace stavby'!AN11="","",'Rekapitulace stavby'!AN11)</f>
        <v>CZ18242171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93" t="str">
        <f>'Rekapitulace stavby'!E14</f>
        <v>Vyplň údaj</v>
      </c>
      <c r="F18" s="282"/>
      <c r="G18" s="282"/>
      <c r="H18" s="282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29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37</v>
      </c>
      <c r="L23" s="31"/>
    </row>
    <row r="24" spans="2:12" s="1" customFormat="1" ht="18" customHeight="1">
      <c r="B24" s="31"/>
      <c r="E24" s="24" t="s">
        <v>38</v>
      </c>
      <c r="I24" s="26" t="s">
        <v>29</v>
      </c>
      <c r="J24" s="24" t="s">
        <v>39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86" t="s">
        <v>19</v>
      </c>
      <c r="F27" s="286"/>
      <c r="G27" s="286"/>
      <c r="H27" s="286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42</v>
      </c>
      <c r="J30" s="62">
        <f>ROUND(J87,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5" customHeight="1">
      <c r="B33" s="31"/>
      <c r="D33" s="51" t="s">
        <v>46</v>
      </c>
      <c r="E33" s="26" t="s">
        <v>47</v>
      </c>
      <c r="F33" s="87">
        <f>ROUND((SUM(BE87:BE206)),  2)</f>
        <v>0</v>
      </c>
      <c r="I33" s="88">
        <v>0.21</v>
      </c>
      <c r="J33" s="87">
        <f>ROUND(((SUM(BE87:BE206))*I33),  2)</f>
        <v>0</v>
      </c>
      <c r="L33" s="31"/>
    </row>
    <row r="34" spans="2:12" s="1" customFormat="1" ht="14.45" customHeight="1">
      <c r="B34" s="31"/>
      <c r="E34" s="26" t="s">
        <v>48</v>
      </c>
      <c r="F34" s="87">
        <f>ROUND((SUM(BF87:BF206)),  2)</f>
        <v>0</v>
      </c>
      <c r="I34" s="88">
        <v>0.12</v>
      </c>
      <c r="J34" s="87">
        <f>ROUND(((SUM(BF87:BF206))*I34),  2)</f>
        <v>0</v>
      </c>
      <c r="L34" s="31"/>
    </row>
    <row r="35" spans="2:12" s="1" customFormat="1" ht="14.45" hidden="1" customHeight="1">
      <c r="B35" s="31"/>
      <c r="E35" s="26" t="s">
        <v>49</v>
      </c>
      <c r="F35" s="87">
        <f>ROUND((SUM(BG87:BG206)),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50</v>
      </c>
      <c r="F36" s="87">
        <f>ROUND((SUM(BH87:BH206)),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51</v>
      </c>
      <c r="F37" s="87">
        <f>ROUND((SUM(BI87:BI206)),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93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1" t="str">
        <f>E7</f>
        <v>Stavební úprava areálových ploch SŠ Rokycany</v>
      </c>
      <c r="F48" s="292"/>
      <c r="G48" s="292"/>
      <c r="H48" s="292"/>
      <c r="L48" s="31"/>
    </row>
    <row r="49" spans="2:47" s="1" customFormat="1" ht="12" customHeight="1">
      <c r="B49" s="31"/>
      <c r="C49" s="26" t="s">
        <v>91</v>
      </c>
      <c r="L49" s="31"/>
    </row>
    <row r="50" spans="2:47" s="1" customFormat="1" ht="16.5" customHeight="1">
      <c r="B50" s="31"/>
      <c r="E50" s="263" t="str">
        <f>E9</f>
        <v>01.01. -  Areálové plochy</v>
      </c>
      <c r="F50" s="290"/>
      <c r="G50" s="290"/>
      <c r="H50" s="290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SŠ Rokycany</v>
      </c>
      <c r="I52" s="26" t="s">
        <v>23</v>
      </c>
      <c r="J52" s="48" t="str">
        <f>IF(J12="","",J12)</f>
        <v>27. 9. 2024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SŠ Jeřabinova, Rokycany</v>
      </c>
      <c r="I54" s="26" t="s">
        <v>33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36</v>
      </c>
      <c r="J55" s="29" t="str">
        <f>E24</f>
        <v>Road Project s.r.o.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94</v>
      </c>
      <c r="D57" s="89"/>
      <c r="E57" s="89"/>
      <c r="F57" s="89"/>
      <c r="G57" s="89"/>
      <c r="H57" s="89"/>
      <c r="I57" s="89"/>
      <c r="J57" s="96" t="s">
        <v>95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74</v>
      </c>
      <c r="J59" s="62">
        <f>J87</f>
        <v>0</v>
      </c>
      <c r="L59" s="31"/>
      <c r="AU59" s="16" t="s">
        <v>96</v>
      </c>
    </row>
    <row r="60" spans="2:47" s="8" customFormat="1" ht="24.95" customHeight="1">
      <c r="B60" s="98"/>
      <c r="D60" s="99" t="s">
        <v>97</v>
      </c>
      <c r="E60" s="100"/>
      <c r="F60" s="100"/>
      <c r="G60" s="100"/>
      <c r="H60" s="100"/>
      <c r="I60" s="100"/>
      <c r="J60" s="101">
        <f>J107</f>
        <v>0</v>
      </c>
      <c r="L60" s="98"/>
    </row>
    <row r="61" spans="2:47" s="9" customFormat="1" ht="19.899999999999999" customHeight="1">
      <c r="B61" s="102"/>
      <c r="D61" s="103" t="s">
        <v>98</v>
      </c>
      <c r="E61" s="104"/>
      <c r="F61" s="104"/>
      <c r="G61" s="104"/>
      <c r="H61" s="104"/>
      <c r="I61" s="104"/>
      <c r="J61" s="105">
        <f>J108</f>
        <v>0</v>
      </c>
      <c r="L61" s="102"/>
    </row>
    <row r="62" spans="2:47" s="9" customFormat="1" ht="19.899999999999999" customHeight="1">
      <c r="B62" s="102"/>
      <c r="D62" s="103" t="s">
        <v>99</v>
      </c>
      <c r="E62" s="104"/>
      <c r="F62" s="104"/>
      <c r="G62" s="104"/>
      <c r="H62" s="104"/>
      <c r="I62" s="104"/>
      <c r="J62" s="105">
        <f>J122</f>
        <v>0</v>
      </c>
      <c r="L62" s="102"/>
    </row>
    <row r="63" spans="2:47" s="9" customFormat="1" ht="19.899999999999999" customHeight="1">
      <c r="B63" s="102"/>
      <c r="D63" s="103" t="s">
        <v>100</v>
      </c>
      <c r="E63" s="104"/>
      <c r="F63" s="104"/>
      <c r="G63" s="104"/>
      <c r="H63" s="104"/>
      <c r="I63" s="104"/>
      <c r="J63" s="105">
        <f>J126</f>
        <v>0</v>
      </c>
      <c r="L63" s="102"/>
    </row>
    <row r="64" spans="2:47" s="9" customFormat="1" ht="19.899999999999999" customHeight="1">
      <c r="B64" s="102"/>
      <c r="D64" s="103" t="s">
        <v>101</v>
      </c>
      <c r="E64" s="104"/>
      <c r="F64" s="104"/>
      <c r="G64" s="104"/>
      <c r="H64" s="104"/>
      <c r="I64" s="104"/>
      <c r="J64" s="105">
        <f>J153</f>
        <v>0</v>
      </c>
      <c r="L64" s="102"/>
    </row>
    <row r="65" spans="2:12" s="9" customFormat="1" ht="19.899999999999999" customHeight="1">
      <c r="B65" s="102"/>
      <c r="D65" s="103" t="s">
        <v>102</v>
      </c>
      <c r="E65" s="104"/>
      <c r="F65" s="104"/>
      <c r="G65" s="104"/>
      <c r="H65" s="104"/>
      <c r="I65" s="104"/>
      <c r="J65" s="105">
        <f>J166</f>
        <v>0</v>
      </c>
      <c r="L65" s="102"/>
    </row>
    <row r="66" spans="2:12" s="9" customFormat="1" ht="19.899999999999999" customHeight="1">
      <c r="B66" s="102"/>
      <c r="D66" s="103" t="s">
        <v>103</v>
      </c>
      <c r="E66" s="104"/>
      <c r="F66" s="104"/>
      <c r="G66" s="104"/>
      <c r="H66" s="104"/>
      <c r="I66" s="104"/>
      <c r="J66" s="105">
        <f>J188</f>
        <v>0</v>
      </c>
      <c r="L66" s="102"/>
    </row>
    <row r="67" spans="2:12" s="9" customFormat="1" ht="19.899999999999999" customHeight="1">
      <c r="B67" s="102"/>
      <c r="D67" s="103" t="s">
        <v>104</v>
      </c>
      <c r="E67" s="104"/>
      <c r="F67" s="104"/>
      <c r="G67" s="104"/>
      <c r="H67" s="104"/>
      <c r="I67" s="104"/>
      <c r="J67" s="105">
        <f>J202</f>
        <v>0</v>
      </c>
      <c r="L67" s="102"/>
    </row>
    <row r="68" spans="2:12" s="1" customFormat="1" ht="21.75" customHeight="1">
      <c r="B68" s="31"/>
      <c r="L68" s="31"/>
    </row>
    <row r="69" spans="2:12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31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1"/>
    </row>
    <row r="74" spans="2:12" s="1" customFormat="1" ht="24.95" customHeight="1">
      <c r="B74" s="31"/>
      <c r="C74" s="20" t="s">
        <v>105</v>
      </c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16</v>
      </c>
      <c r="L76" s="31"/>
    </row>
    <row r="77" spans="2:12" s="1" customFormat="1" ht="16.5" customHeight="1">
      <c r="B77" s="31"/>
      <c r="E77" s="291" t="str">
        <f>E7</f>
        <v>Stavební úprava areálových ploch SŠ Rokycany</v>
      </c>
      <c r="F77" s="292"/>
      <c r="G77" s="292"/>
      <c r="H77" s="292"/>
      <c r="L77" s="31"/>
    </row>
    <row r="78" spans="2:12" s="1" customFormat="1" ht="12" customHeight="1">
      <c r="B78" s="31"/>
      <c r="C78" s="26" t="s">
        <v>91</v>
      </c>
      <c r="L78" s="31"/>
    </row>
    <row r="79" spans="2:12" s="1" customFormat="1" ht="16.5" customHeight="1">
      <c r="B79" s="31"/>
      <c r="E79" s="263" t="str">
        <f>E9</f>
        <v>01.01. -  Areálové plochy</v>
      </c>
      <c r="F79" s="290"/>
      <c r="G79" s="290"/>
      <c r="H79" s="290"/>
      <c r="L79" s="31"/>
    </row>
    <row r="80" spans="2:12" s="1" customFormat="1" ht="6.95" customHeight="1">
      <c r="B80" s="31"/>
      <c r="L80" s="31"/>
    </row>
    <row r="81" spans="2:65" s="1" customFormat="1" ht="12" customHeight="1">
      <c r="B81" s="31"/>
      <c r="C81" s="26" t="s">
        <v>21</v>
      </c>
      <c r="F81" s="24" t="str">
        <f>F12</f>
        <v>SŠ Rokycany</v>
      </c>
      <c r="I81" s="26" t="s">
        <v>23</v>
      </c>
      <c r="J81" s="48" t="str">
        <f>IF(J12="","",J12)</f>
        <v>27. 9. 2024</v>
      </c>
      <c r="L81" s="31"/>
    </row>
    <row r="82" spans="2:65" s="1" customFormat="1" ht="6.95" customHeight="1">
      <c r="B82" s="31"/>
      <c r="L82" s="31"/>
    </row>
    <row r="83" spans="2:65" s="1" customFormat="1" ht="15.2" customHeight="1">
      <c r="B83" s="31"/>
      <c r="C83" s="26" t="s">
        <v>25</v>
      </c>
      <c r="F83" s="24" t="str">
        <f>E15</f>
        <v>SŠ Jeřabinova, Rokycany</v>
      </c>
      <c r="I83" s="26" t="s">
        <v>33</v>
      </c>
      <c r="J83" s="29" t="str">
        <f>E21</f>
        <v xml:space="preserve"> </v>
      </c>
      <c r="L83" s="31"/>
    </row>
    <row r="84" spans="2:65" s="1" customFormat="1" ht="15.2" customHeight="1">
      <c r="B84" s="31"/>
      <c r="C84" s="26" t="s">
        <v>31</v>
      </c>
      <c r="F84" s="24" t="str">
        <f>IF(E18="","",E18)</f>
        <v>Vyplň údaj</v>
      </c>
      <c r="I84" s="26" t="s">
        <v>36</v>
      </c>
      <c r="J84" s="29" t="str">
        <f>E24</f>
        <v>Road Project s.r.o.</v>
      </c>
      <c r="L84" s="31"/>
    </row>
    <row r="85" spans="2:65" s="1" customFormat="1" ht="10.35" customHeight="1">
      <c r="B85" s="31"/>
      <c r="L85" s="31"/>
    </row>
    <row r="86" spans="2:65" s="10" customFormat="1" ht="29.25" customHeight="1">
      <c r="B86" s="106"/>
      <c r="C86" s="107" t="s">
        <v>106</v>
      </c>
      <c r="D86" s="108" t="s">
        <v>61</v>
      </c>
      <c r="E86" s="108" t="s">
        <v>57</v>
      </c>
      <c r="F86" s="108" t="s">
        <v>58</v>
      </c>
      <c r="G86" s="108" t="s">
        <v>107</v>
      </c>
      <c r="H86" s="108" t="s">
        <v>108</v>
      </c>
      <c r="I86" s="108" t="s">
        <v>109</v>
      </c>
      <c r="J86" s="108" t="s">
        <v>95</v>
      </c>
      <c r="K86" s="109" t="s">
        <v>110</v>
      </c>
      <c r="L86" s="106"/>
      <c r="M86" s="55" t="s">
        <v>19</v>
      </c>
      <c r="N86" s="56" t="s">
        <v>46</v>
      </c>
      <c r="O86" s="56" t="s">
        <v>111</v>
      </c>
      <c r="P86" s="56" t="s">
        <v>112</v>
      </c>
      <c r="Q86" s="56" t="s">
        <v>113</v>
      </c>
      <c r="R86" s="56" t="s">
        <v>114</v>
      </c>
      <c r="S86" s="56" t="s">
        <v>115</v>
      </c>
      <c r="T86" s="57" t="s">
        <v>116</v>
      </c>
    </row>
    <row r="87" spans="2:65" s="1" customFormat="1" ht="22.9" customHeight="1">
      <c r="B87" s="31"/>
      <c r="C87" s="60" t="s">
        <v>117</v>
      </c>
      <c r="J87" s="110">
        <f>BK87</f>
        <v>0</v>
      </c>
      <c r="L87" s="31"/>
      <c r="M87" s="58"/>
      <c r="N87" s="49"/>
      <c r="O87" s="49"/>
      <c r="P87" s="111">
        <f>P88+SUM(P89:P107)</f>
        <v>0</v>
      </c>
      <c r="Q87" s="49"/>
      <c r="R87" s="111">
        <f>R88+SUM(R89:R107)</f>
        <v>85.182418600000005</v>
      </c>
      <c r="S87" s="49"/>
      <c r="T87" s="112">
        <f>T88+SUM(T89:T107)</f>
        <v>502.64</v>
      </c>
      <c r="AT87" s="16" t="s">
        <v>75</v>
      </c>
      <c r="AU87" s="16" t="s">
        <v>96</v>
      </c>
      <c r="BK87" s="113">
        <f>BK88+SUM(BK89:BK107)</f>
        <v>0</v>
      </c>
    </row>
    <row r="88" spans="2:65" s="1" customFormat="1" ht="16.5" customHeight="1">
      <c r="B88" s="31"/>
      <c r="C88" s="114" t="s">
        <v>84</v>
      </c>
      <c r="D88" s="114" t="s">
        <v>118</v>
      </c>
      <c r="E88" s="115" t="s">
        <v>119</v>
      </c>
      <c r="F88" s="116" t="s">
        <v>120</v>
      </c>
      <c r="G88" s="117" t="s">
        <v>121</v>
      </c>
      <c r="H88" s="118">
        <v>1696</v>
      </c>
      <c r="I88" s="119"/>
      <c r="J88" s="120">
        <f>ROUND(I88*H88,2)</f>
        <v>0</v>
      </c>
      <c r="K88" s="116" t="s">
        <v>19</v>
      </c>
      <c r="L88" s="31"/>
      <c r="M88" s="121" t="s">
        <v>19</v>
      </c>
      <c r="N88" s="122" t="s">
        <v>47</v>
      </c>
      <c r="P88" s="123">
        <f>O88*H88</f>
        <v>0</v>
      </c>
      <c r="Q88" s="123">
        <v>0</v>
      </c>
      <c r="R88" s="123">
        <f>Q88*H88</f>
        <v>0</v>
      </c>
      <c r="S88" s="123">
        <v>0</v>
      </c>
      <c r="T88" s="124">
        <f>S88*H88</f>
        <v>0</v>
      </c>
      <c r="AR88" s="125" t="s">
        <v>122</v>
      </c>
      <c r="AT88" s="125" t="s">
        <v>118</v>
      </c>
      <c r="AU88" s="125" t="s">
        <v>76</v>
      </c>
      <c r="AY88" s="16" t="s">
        <v>123</v>
      </c>
      <c r="BE88" s="126">
        <f>IF(N88="základní",J88,0)</f>
        <v>0</v>
      </c>
      <c r="BF88" s="126">
        <f>IF(N88="snížená",J88,0)</f>
        <v>0</v>
      </c>
      <c r="BG88" s="126">
        <f>IF(N88="zákl. přenesená",J88,0)</f>
        <v>0</v>
      </c>
      <c r="BH88" s="126">
        <f>IF(N88="sníž. přenesená",J88,0)</f>
        <v>0</v>
      </c>
      <c r="BI88" s="126">
        <f>IF(N88="nulová",J88,0)</f>
        <v>0</v>
      </c>
      <c r="BJ88" s="16" t="s">
        <v>84</v>
      </c>
      <c r="BK88" s="126">
        <f>ROUND(I88*H88,2)</f>
        <v>0</v>
      </c>
      <c r="BL88" s="16" t="s">
        <v>122</v>
      </c>
      <c r="BM88" s="125" t="s">
        <v>122</v>
      </c>
    </row>
    <row r="89" spans="2:65" s="1" customFormat="1" ht="16.5" customHeight="1">
      <c r="B89" s="31"/>
      <c r="C89" s="114" t="s">
        <v>86</v>
      </c>
      <c r="D89" s="114" t="s">
        <v>118</v>
      </c>
      <c r="E89" s="115" t="s">
        <v>124</v>
      </c>
      <c r="F89" s="116" t="s">
        <v>125</v>
      </c>
      <c r="G89" s="117" t="s">
        <v>121</v>
      </c>
      <c r="H89" s="118">
        <v>1761</v>
      </c>
      <c r="I89" s="119"/>
      <c r="J89" s="120">
        <f>ROUND(I89*H89,2)</f>
        <v>0</v>
      </c>
      <c r="K89" s="116" t="s">
        <v>126</v>
      </c>
      <c r="L89" s="31"/>
      <c r="M89" s="121" t="s">
        <v>19</v>
      </c>
      <c r="N89" s="122" t="s">
        <v>47</v>
      </c>
      <c r="P89" s="123">
        <f>O89*H89</f>
        <v>0</v>
      </c>
      <c r="Q89" s="123">
        <v>0</v>
      </c>
      <c r="R89" s="123">
        <f>Q89*H89</f>
        <v>0</v>
      </c>
      <c r="S89" s="123">
        <v>0</v>
      </c>
      <c r="T89" s="124">
        <f>S89*H89</f>
        <v>0</v>
      </c>
      <c r="AR89" s="125" t="s">
        <v>122</v>
      </c>
      <c r="AT89" s="125" t="s">
        <v>118</v>
      </c>
      <c r="AU89" s="125" t="s">
        <v>76</v>
      </c>
      <c r="AY89" s="16" t="s">
        <v>123</v>
      </c>
      <c r="BE89" s="126">
        <f>IF(N89="základní",J89,0)</f>
        <v>0</v>
      </c>
      <c r="BF89" s="126">
        <f>IF(N89="snížená",J89,0)</f>
        <v>0</v>
      </c>
      <c r="BG89" s="126">
        <f>IF(N89="zákl. přenesená",J89,0)</f>
        <v>0</v>
      </c>
      <c r="BH89" s="126">
        <f>IF(N89="sníž. přenesená",J89,0)</f>
        <v>0</v>
      </c>
      <c r="BI89" s="126">
        <f>IF(N89="nulová",J89,0)</f>
        <v>0</v>
      </c>
      <c r="BJ89" s="16" t="s">
        <v>84</v>
      </c>
      <c r="BK89" s="126">
        <f>ROUND(I89*H89,2)</f>
        <v>0</v>
      </c>
      <c r="BL89" s="16" t="s">
        <v>122</v>
      </c>
      <c r="BM89" s="125" t="s">
        <v>127</v>
      </c>
    </row>
    <row r="90" spans="2:65" s="1" customFormat="1">
      <c r="B90" s="31"/>
      <c r="D90" s="127" t="s">
        <v>128</v>
      </c>
      <c r="F90" s="128" t="s">
        <v>129</v>
      </c>
      <c r="I90" s="129"/>
      <c r="L90" s="31"/>
      <c r="M90" s="130"/>
      <c r="T90" s="52"/>
      <c r="AT90" s="16" t="s">
        <v>128</v>
      </c>
      <c r="AU90" s="16" t="s">
        <v>76</v>
      </c>
    </row>
    <row r="91" spans="2:65" s="11" customFormat="1">
      <c r="B91" s="131"/>
      <c r="D91" s="132" t="s">
        <v>130</v>
      </c>
      <c r="E91" s="133" t="s">
        <v>19</v>
      </c>
      <c r="F91" s="134" t="s">
        <v>131</v>
      </c>
      <c r="H91" s="135">
        <v>1761</v>
      </c>
      <c r="I91" s="136"/>
      <c r="L91" s="131"/>
      <c r="M91" s="137"/>
      <c r="T91" s="138"/>
      <c r="AT91" s="133" t="s">
        <v>130</v>
      </c>
      <c r="AU91" s="133" t="s">
        <v>76</v>
      </c>
      <c r="AV91" s="11" t="s">
        <v>86</v>
      </c>
      <c r="AW91" s="11" t="s">
        <v>35</v>
      </c>
      <c r="AX91" s="11" t="s">
        <v>76</v>
      </c>
      <c r="AY91" s="133" t="s">
        <v>123</v>
      </c>
    </row>
    <row r="92" spans="2:65" s="12" customFormat="1">
      <c r="B92" s="139"/>
      <c r="D92" s="132" t="s">
        <v>130</v>
      </c>
      <c r="E92" s="140" t="s">
        <v>19</v>
      </c>
      <c r="F92" s="141" t="s">
        <v>132</v>
      </c>
      <c r="H92" s="142">
        <v>1761</v>
      </c>
      <c r="I92" s="143"/>
      <c r="L92" s="139"/>
      <c r="M92" s="144"/>
      <c r="T92" s="145"/>
      <c r="AT92" s="140" t="s">
        <v>130</v>
      </c>
      <c r="AU92" s="140" t="s">
        <v>76</v>
      </c>
      <c r="AV92" s="12" t="s">
        <v>122</v>
      </c>
      <c r="AW92" s="12" t="s">
        <v>35</v>
      </c>
      <c r="AX92" s="12" t="s">
        <v>84</v>
      </c>
      <c r="AY92" s="140" t="s">
        <v>123</v>
      </c>
    </row>
    <row r="93" spans="2:65" s="1" customFormat="1" ht="16.5" customHeight="1">
      <c r="B93" s="31"/>
      <c r="C93" s="114" t="s">
        <v>133</v>
      </c>
      <c r="D93" s="114" t="s">
        <v>118</v>
      </c>
      <c r="E93" s="115" t="s">
        <v>134</v>
      </c>
      <c r="F93" s="116" t="s">
        <v>135</v>
      </c>
      <c r="G93" s="117" t="s">
        <v>121</v>
      </c>
      <c r="H93" s="118">
        <v>1696</v>
      </c>
      <c r="I93" s="119"/>
      <c r="J93" s="120">
        <f>ROUND(I93*H93,2)</f>
        <v>0</v>
      </c>
      <c r="K93" s="116" t="s">
        <v>19</v>
      </c>
      <c r="L93" s="31"/>
      <c r="M93" s="121" t="s">
        <v>19</v>
      </c>
      <c r="N93" s="122" t="s">
        <v>47</v>
      </c>
      <c r="P93" s="123">
        <f>O93*H93</f>
        <v>0</v>
      </c>
      <c r="Q93" s="123">
        <v>0</v>
      </c>
      <c r="R93" s="123">
        <f>Q93*H93</f>
        <v>0</v>
      </c>
      <c r="S93" s="123">
        <v>0</v>
      </c>
      <c r="T93" s="124">
        <f>S93*H93</f>
        <v>0</v>
      </c>
      <c r="AR93" s="125" t="s">
        <v>122</v>
      </c>
      <c r="AT93" s="125" t="s">
        <v>118</v>
      </c>
      <c r="AU93" s="125" t="s">
        <v>76</v>
      </c>
      <c r="AY93" s="16" t="s">
        <v>123</v>
      </c>
      <c r="BE93" s="126">
        <f>IF(N93="základní",J93,0)</f>
        <v>0</v>
      </c>
      <c r="BF93" s="126">
        <f>IF(N93="snížená",J93,0)</f>
        <v>0</v>
      </c>
      <c r="BG93" s="126">
        <f>IF(N93="zákl. přenesená",J93,0)</f>
        <v>0</v>
      </c>
      <c r="BH93" s="126">
        <f>IF(N93="sníž. přenesená",J93,0)</f>
        <v>0</v>
      </c>
      <c r="BI93" s="126">
        <f>IF(N93="nulová",J93,0)</f>
        <v>0</v>
      </c>
      <c r="BJ93" s="16" t="s">
        <v>84</v>
      </c>
      <c r="BK93" s="126">
        <f>ROUND(I93*H93,2)</f>
        <v>0</v>
      </c>
      <c r="BL93" s="16" t="s">
        <v>122</v>
      </c>
      <c r="BM93" s="125" t="s">
        <v>136</v>
      </c>
    </row>
    <row r="94" spans="2:65" s="1" customFormat="1" ht="21.75" customHeight="1">
      <c r="B94" s="31"/>
      <c r="C94" s="114" t="s">
        <v>122</v>
      </c>
      <c r="D94" s="114" t="s">
        <v>118</v>
      </c>
      <c r="E94" s="115" t="s">
        <v>137</v>
      </c>
      <c r="F94" s="116" t="s">
        <v>138</v>
      </c>
      <c r="G94" s="117" t="s">
        <v>139</v>
      </c>
      <c r="H94" s="118">
        <v>205</v>
      </c>
      <c r="I94" s="119"/>
      <c r="J94" s="120">
        <f>ROUND(I94*H94,2)</f>
        <v>0</v>
      </c>
      <c r="K94" s="116" t="s">
        <v>140</v>
      </c>
      <c r="L94" s="31"/>
      <c r="M94" s="121" t="s">
        <v>19</v>
      </c>
      <c r="N94" s="122" t="s">
        <v>47</v>
      </c>
      <c r="P94" s="123">
        <f>O94*H94</f>
        <v>0</v>
      </c>
      <c r="Q94" s="123">
        <v>0</v>
      </c>
      <c r="R94" s="123">
        <f>Q94*H94</f>
        <v>0</v>
      </c>
      <c r="S94" s="123">
        <v>0</v>
      </c>
      <c r="T94" s="124">
        <f>S94*H94</f>
        <v>0</v>
      </c>
      <c r="AR94" s="125" t="s">
        <v>122</v>
      </c>
      <c r="AT94" s="125" t="s">
        <v>118</v>
      </c>
      <c r="AU94" s="125" t="s">
        <v>76</v>
      </c>
      <c r="AY94" s="16" t="s">
        <v>123</v>
      </c>
      <c r="BE94" s="126">
        <f>IF(N94="základní",J94,0)</f>
        <v>0</v>
      </c>
      <c r="BF94" s="126">
        <f>IF(N94="snížená",J94,0)</f>
        <v>0</v>
      </c>
      <c r="BG94" s="126">
        <f>IF(N94="zákl. přenesená",J94,0)</f>
        <v>0</v>
      </c>
      <c r="BH94" s="126">
        <f>IF(N94="sníž. přenesená",J94,0)</f>
        <v>0</v>
      </c>
      <c r="BI94" s="126">
        <f>IF(N94="nulová",J94,0)</f>
        <v>0</v>
      </c>
      <c r="BJ94" s="16" t="s">
        <v>84</v>
      </c>
      <c r="BK94" s="126">
        <f>ROUND(I94*H94,2)</f>
        <v>0</v>
      </c>
      <c r="BL94" s="16" t="s">
        <v>122</v>
      </c>
      <c r="BM94" s="125" t="s">
        <v>141</v>
      </c>
    </row>
    <row r="95" spans="2:65" s="1" customFormat="1">
      <c r="B95" s="31"/>
      <c r="D95" s="127" t="s">
        <v>128</v>
      </c>
      <c r="F95" s="128" t="s">
        <v>142</v>
      </c>
      <c r="I95" s="129"/>
      <c r="L95" s="31"/>
      <c r="M95" s="130"/>
      <c r="T95" s="52"/>
      <c r="AT95" s="16" t="s">
        <v>128</v>
      </c>
      <c r="AU95" s="16" t="s">
        <v>76</v>
      </c>
    </row>
    <row r="96" spans="2:65" s="1" customFormat="1" ht="16.5" customHeight="1">
      <c r="B96" s="31"/>
      <c r="C96" s="114" t="s">
        <v>143</v>
      </c>
      <c r="D96" s="114" t="s">
        <v>118</v>
      </c>
      <c r="E96" s="115" t="s">
        <v>144</v>
      </c>
      <c r="F96" s="116" t="s">
        <v>145</v>
      </c>
      <c r="G96" s="117" t="s">
        <v>139</v>
      </c>
      <c r="H96" s="118">
        <v>450</v>
      </c>
      <c r="I96" s="119"/>
      <c r="J96" s="120">
        <f>ROUND(I96*H96,2)</f>
        <v>0</v>
      </c>
      <c r="K96" s="116" t="s">
        <v>126</v>
      </c>
      <c r="L96" s="31"/>
      <c r="M96" s="121" t="s">
        <v>19</v>
      </c>
      <c r="N96" s="122" t="s">
        <v>47</v>
      </c>
      <c r="P96" s="123">
        <f>O96*H96</f>
        <v>0</v>
      </c>
      <c r="Q96" s="123">
        <v>0</v>
      </c>
      <c r="R96" s="123">
        <f>Q96*H96</f>
        <v>0</v>
      </c>
      <c r="S96" s="123">
        <v>0</v>
      </c>
      <c r="T96" s="124">
        <f>S96*H96</f>
        <v>0</v>
      </c>
      <c r="AR96" s="125" t="s">
        <v>122</v>
      </c>
      <c r="AT96" s="125" t="s">
        <v>118</v>
      </c>
      <c r="AU96" s="125" t="s">
        <v>76</v>
      </c>
      <c r="AY96" s="16" t="s">
        <v>123</v>
      </c>
      <c r="BE96" s="126">
        <f>IF(N96="základní",J96,0)</f>
        <v>0</v>
      </c>
      <c r="BF96" s="126">
        <f>IF(N96="snížená",J96,0)</f>
        <v>0</v>
      </c>
      <c r="BG96" s="126">
        <f>IF(N96="zákl. přenesená",J96,0)</f>
        <v>0</v>
      </c>
      <c r="BH96" s="126">
        <f>IF(N96="sníž. přenesená",J96,0)</f>
        <v>0</v>
      </c>
      <c r="BI96" s="126">
        <f>IF(N96="nulová",J96,0)</f>
        <v>0</v>
      </c>
      <c r="BJ96" s="16" t="s">
        <v>84</v>
      </c>
      <c r="BK96" s="126">
        <f>ROUND(I96*H96,2)</f>
        <v>0</v>
      </c>
      <c r="BL96" s="16" t="s">
        <v>122</v>
      </c>
      <c r="BM96" s="125" t="s">
        <v>8</v>
      </c>
    </row>
    <row r="97" spans="2:65" s="1" customFormat="1">
      <c r="B97" s="31"/>
      <c r="D97" s="127" t="s">
        <v>128</v>
      </c>
      <c r="F97" s="128" t="s">
        <v>146</v>
      </c>
      <c r="I97" s="129"/>
      <c r="L97" s="31"/>
      <c r="M97" s="130"/>
      <c r="T97" s="52"/>
      <c r="AT97" s="16" t="s">
        <v>128</v>
      </c>
      <c r="AU97" s="16" t="s">
        <v>76</v>
      </c>
    </row>
    <row r="98" spans="2:65" s="1" customFormat="1" ht="16.5" customHeight="1">
      <c r="B98" s="31"/>
      <c r="C98" s="114" t="s">
        <v>127</v>
      </c>
      <c r="D98" s="114" t="s">
        <v>118</v>
      </c>
      <c r="E98" s="115" t="s">
        <v>147</v>
      </c>
      <c r="F98" s="116" t="s">
        <v>148</v>
      </c>
      <c r="G98" s="117" t="s">
        <v>121</v>
      </c>
      <c r="H98" s="118">
        <v>99</v>
      </c>
      <c r="I98" s="119"/>
      <c r="J98" s="120">
        <f>ROUND(I98*H98,2)</f>
        <v>0</v>
      </c>
      <c r="K98" s="116" t="s">
        <v>126</v>
      </c>
      <c r="L98" s="31"/>
      <c r="M98" s="121" t="s">
        <v>19</v>
      </c>
      <c r="N98" s="122" t="s">
        <v>47</v>
      </c>
      <c r="P98" s="123">
        <f>O98*H98</f>
        <v>0</v>
      </c>
      <c r="Q98" s="123">
        <v>0</v>
      </c>
      <c r="R98" s="123">
        <f>Q98*H98</f>
        <v>0</v>
      </c>
      <c r="S98" s="123">
        <v>0</v>
      </c>
      <c r="T98" s="124">
        <f>S98*H98</f>
        <v>0</v>
      </c>
      <c r="AR98" s="125" t="s">
        <v>122</v>
      </c>
      <c r="AT98" s="125" t="s">
        <v>118</v>
      </c>
      <c r="AU98" s="125" t="s">
        <v>76</v>
      </c>
      <c r="AY98" s="16" t="s">
        <v>123</v>
      </c>
      <c r="BE98" s="126">
        <f>IF(N98="základní",J98,0)</f>
        <v>0</v>
      </c>
      <c r="BF98" s="126">
        <f>IF(N98="snížená",J98,0)</f>
        <v>0</v>
      </c>
      <c r="BG98" s="126">
        <f>IF(N98="zákl. přenesená",J98,0)</f>
        <v>0</v>
      </c>
      <c r="BH98" s="126">
        <f>IF(N98="sníž. přenesená",J98,0)</f>
        <v>0</v>
      </c>
      <c r="BI98" s="126">
        <f>IF(N98="nulová",J98,0)</f>
        <v>0</v>
      </c>
      <c r="BJ98" s="16" t="s">
        <v>84</v>
      </c>
      <c r="BK98" s="126">
        <f>ROUND(I98*H98,2)</f>
        <v>0</v>
      </c>
      <c r="BL98" s="16" t="s">
        <v>122</v>
      </c>
      <c r="BM98" s="125" t="s">
        <v>149</v>
      </c>
    </row>
    <row r="99" spans="2:65" s="1" customFormat="1">
      <c r="B99" s="31"/>
      <c r="D99" s="127" t="s">
        <v>128</v>
      </c>
      <c r="F99" s="128" t="s">
        <v>150</v>
      </c>
      <c r="I99" s="129"/>
      <c r="L99" s="31"/>
      <c r="M99" s="130"/>
      <c r="T99" s="52"/>
      <c r="AT99" s="16" t="s">
        <v>128</v>
      </c>
      <c r="AU99" s="16" t="s">
        <v>76</v>
      </c>
    </row>
    <row r="100" spans="2:65" s="11" customFormat="1">
      <c r="B100" s="131"/>
      <c r="D100" s="132" t="s">
        <v>130</v>
      </c>
      <c r="E100" s="133" t="s">
        <v>19</v>
      </c>
      <c r="F100" s="134" t="s">
        <v>151</v>
      </c>
      <c r="H100" s="135">
        <v>99</v>
      </c>
      <c r="I100" s="136"/>
      <c r="L100" s="131"/>
      <c r="M100" s="137"/>
      <c r="T100" s="138"/>
      <c r="AT100" s="133" t="s">
        <v>130</v>
      </c>
      <c r="AU100" s="133" t="s">
        <v>76</v>
      </c>
      <c r="AV100" s="11" t="s">
        <v>86</v>
      </c>
      <c r="AW100" s="11" t="s">
        <v>35</v>
      </c>
      <c r="AX100" s="11" t="s">
        <v>84</v>
      </c>
      <c r="AY100" s="133" t="s">
        <v>123</v>
      </c>
    </row>
    <row r="101" spans="2:65" s="1" customFormat="1" ht="16.5" customHeight="1">
      <c r="B101" s="31"/>
      <c r="C101" s="114" t="s">
        <v>152</v>
      </c>
      <c r="D101" s="114" t="s">
        <v>118</v>
      </c>
      <c r="E101" s="115" t="s">
        <v>153</v>
      </c>
      <c r="F101" s="116" t="s">
        <v>154</v>
      </c>
      <c r="G101" s="117" t="s">
        <v>155</v>
      </c>
      <c r="H101" s="118">
        <v>1534.02</v>
      </c>
      <c r="I101" s="119"/>
      <c r="J101" s="120">
        <f>ROUND(I101*H101,2)</f>
        <v>0</v>
      </c>
      <c r="K101" s="116" t="s">
        <v>126</v>
      </c>
      <c r="L101" s="31"/>
      <c r="M101" s="121" t="s">
        <v>19</v>
      </c>
      <c r="N101" s="122" t="s">
        <v>47</v>
      </c>
      <c r="P101" s="123">
        <f>O101*H101</f>
        <v>0</v>
      </c>
      <c r="Q101" s="123">
        <v>0</v>
      </c>
      <c r="R101" s="123">
        <f>Q101*H101</f>
        <v>0</v>
      </c>
      <c r="S101" s="123">
        <v>0</v>
      </c>
      <c r="T101" s="124">
        <f>S101*H101</f>
        <v>0</v>
      </c>
      <c r="AR101" s="125" t="s">
        <v>122</v>
      </c>
      <c r="AT101" s="125" t="s">
        <v>118</v>
      </c>
      <c r="AU101" s="125" t="s">
        <v>76</v>
      </c>
      <c r="AY101" s="16" t="s">
        <v>123</v>
      </c>
      <c r="BE101" s="126">
        <f>IF(N101="základní",J101,0)</f>
        <v>0</v>
      </c>
      <c r="BF101" s="126">
        <f>IF(N101="snížená",J101,0)</f>
        <v>0</v>
      </c>
      <c r="BG101" s="126">
        <f>IF(N101="zákl. přenesená",J101,0)</f>
        <v>0</v>
      </c>
      <c r="BH101" s="126">
        <f>IF(N101="sníž. přenesená",J101,0)</f>
        <v>0</v>
      </c>
      <c r="BI101" s="126">
        <f>IF(N101="nulová",J101,0)</f>
        <v>0</v>
      </c>
      <c r="BJ101" s="16" t="s">
        <v>84</v>
      </c>
      <c r="BK101" s="126">
        <f>ROUND(I101*H101,2)</f>
        <v>0</v>
      </c>
      <c r="BL101" s="16" t="s">
        <v>122</v>
      </c>
      <c r="BM101" s="125" t="s">
        <v>156</v>
      </c>
    </row>
    <row r="102" spans="2:65" s="1" customFormat="1">
      <c r="B102" s="31"/>
      <c r="D102" s="127" t="s">
        <v>128</v>
      </c>
      <c r="F102" s="128" t="s">
        <v>157</v>
      </c>
      <c r="I102" s="129"/>
      <c r="L102" s="31"/>
      <c r="M102" s="130"/>
      <c r="T102" s="52"/>
      <c r="AT102" s="16" t="s">
        <v>128</v>
      </c>
      <c r="AU102" s="16" t="s">
        <v>76</v>
      </c>
    </row>
    <row r="103" spans="2:65" s="1" customFormat="1" ht="24.2" customHeight="1">
      <c r="B103" s="31"/>
      <c r="C103" s="114" t="s">
        <v>136</v>
      </c>
      <c r="D103" s="114" t="s">
        <v>118</v>
      </c>
      <c r="E103" s="115" t="s">
        <v>158</v>
      </c>
      <c r="F103" s="116" t="s">
        <v>159</v>
      </c>
      <c r="G103" s="117" t="s">
        <v>155</v>
      </c>
      <c r="H103" s="118">
        <v>610.55999999999995</v>
      </c>
      <c r="I103" s="119"/>
      <c r="J103" s="120">
        <f>ROUND(I103*H103,2)</f>
        <v>0</v>
      </c>
      <c r="K103" s="116" t="s">
        <v>126</v>
      </c>
      <c r="L103" s="31"/>
      <c r="M103" s="121" t="s">
        <v>19</v>
      </c>
      <c r="N103" s="122" t="s">
        <v>47</v>
      </c>
      <c r="P103" s="123">
        <f>O103*H103</f>
        <v>0</v>
      </c>
      <c r="Q103" s="123">
        <v>0</v>
      </c>
      <c r="R103" s="123">
        <f>Q103*H103</f>
        <v>0</v>
      </c>
      <c r="S103" s="123">
        <v>0</v>
      </c>
      <c r="T103" s="124">
        <f>S103*H103</f>
        <v>0</v>
      </c>
      <c r="AR103" s="125" t="s">
        <v>122</v>
      </c>
      <c r="AT103" s="125" t="s">
        <v>118</v>
      </c>
      <c r="AU103" s="125" t="s">
        <v>76</v>
      </c>
      <c r="AY103" s="16" t="s">
        <v>123</v>
      </c>
      <c r="BE103" s="126">
        <f>IF(N103="základní",J103,0)</f>
        <v>0</v>
      </c>
      <c r="BF103" s="126">
        <f>IF(N103="snížená",J103,0)</f>
        <v>0</v>
      </c>
      <c r="BG103" s="126">
        <f>IF(N103="zákl. přenesená",J103,0)</f>
        <v>0</v>
      </c>
      <c r="BH103" s="126">
        <f>IF(N103="sníž. přenesená",J103,0)</f>
        <v>0</v>
      </c>
      <c r="BI103" s="126">
        <f>IF(N103="nulová",J103,0)</f>
        <v>0</v>
      </c>
      <c r="BJ103" s="16" t="s">
        <v>84</v>
      </c>
      <c r="BK103" s="126">
        <f>ROUND(I103*H103,2)</f>
        <v>0</v>
      </c>
      <c r="BL103" s="16" t="s">
        <v>122</v>
      </c>
      <c r="BM103" s="125" t="s">
        <v>160</v>
      </c>
    </row>
    <row r="104" spans="2:65" s="1" customFormat="1">
      <c r="B104" s="31"/>
      <c r="D104" s="127" t="s">
        <v>128</v>
      </c>
      <c r="F104" s="128" t="s">
        <v>161</v>
      </c>
      <c r="I104" s="129"/>
      <c r="L104" s="31"/>
      <c r="M104" s="130"/>
      <c r="T104" s="52"/>
      <c r="AT104" s="16" t="s">
        <v>128</v>
      </c>
      <c r="AU104" s="16" t="s">
        <v>76</v>
      </c>
    </row>
    <row r="105" spans="2:65" s="11" customFormat="1">
      <c r="B105" s="131"/>
      <c r="D105" s="132" t="s">
        <v>130</v>
      </c>
      <c r="E105" s="133" t="s">
        <v>19</v>
      </c>
      <c r="F105" s="134" t="s">
        <v>162</v>
      </c>
      <c r="H105" s="135">
        <v>610.55999999999995</v>
      </c>
      <c r="I105" s="136"/>
      <c r="L105" s="131"/>
      <c r="M105" s="137"/>
      <c r="T105" s="138"/>
      <c r="AT105" s="133" t="s">
        <v>130</v>
      </c>
      <c r="AU105" s="133" t="s">
        <v>76</v>
      </c>
      <c r="AV105" s="11" t="s">
        <v>86</v>
      </c>
      <c r="AW105" s="11" t="s">
        <v>35</v>
      </c>
      <c r="AX105" s="11" t="s">
        <v>76</v>
      </c>
      <c r="AY105" s="133" t="s">
        <v>123</v>
      </c>
    </row>
    <row r="106" spans="2:65" s="12" customFormat="1">
      <c r="B106" s="139"/>
      <c r="D106" s="132" t="s">
        <v>130</v>
      </c>
      <c r="E106" s="140" t="s">
        <v>19</v>
      </c>
      <c r="F106" s="141" t="s">
        <v>132</v>
      </c>
      <c r="H106" s="142">
        <v>610.55999999999995</v>
      </c>
      <c r="I106" s="143"/>
      <c r="L106" s="139"/>
      <c r="M106" s="144"/>
      <c r="T106" s="145"/>
      <c r="AT106" s="140" t="s">
        <v>130</v>
      </c>
      <c r="AU106" s="140" t="s">
        <v>76</v>
      </c>
      <c r="AV106" s="12" t="s">
        <v>122</v>
      </c>
      <c r="AW106" s="12" t="s">
        <v>35</v>
      </c>
      <c r="AX106" s="12" t="s">
        <v>84</v>
      </c>
      <c r="AY106" s="140" t="s">
        <v>123</v>
      </c>
    </row>
    <row r="107" spans="2:65" s="13" customFormat="1" ht="25.9" customHeight="1">
      <c r="B107" s="146"/>
      <c r="D107" s="147" t="s">
        <v>75</v>
      </c>
      <c r="E107" s="148" t="s">
        <v>163</v>
      </c>
      <c r="F107" s="148" t="s">
        <v>164</v>
      </c>
      <c r="I107" s="149"/>
      <c r="J107" s="150">
        <f>BK107</f>
        <v>0</v>
      </c>
      <c r="L107" s="146"/>
      <c r="M107" s="151"/>
      <c r="P107" s="152">
        <f>P108+P122+P126+P153+P166+P188+P202</f>
        <v>0</v>
      </c>
      <c r="R107" s="152">
        <f>R108+R122+R126+R153+R166+R188+R202</f>
        <v>85.182418600000005</v>
      </c>
      <c r="T107" s="153">
        <f>T108+T122+T126+T153+T166+T188+T202</f>
        <v>502.64</v>
      </c>
      <c r="AR107" s="147" t="s">
        <v>84</v>
      </c>
      <c r="AT107" s="154" t="s">
        <v>75</v>
      </c>
      <c r="AU107" s="154" t="s">
        <v>76</v>
      </c>
      <c r="AY107" s="147" t="s">
        <v>123</v>
      </c>
      <c r="BK107" s="155">
        <f>BK108+BK122+BK126+BK153+BK166+BK188+BK202</f>
        <v>0</v>
      </c>
    </row>
    <row r="108" spans="2:65" s="13" customFormat="1" ht="22.9" customHeight="1">
      <c r="B108" s="146"/>
      <c r="D108" s="147" t="s">
        <v>75</v>
      </c>
      <c r="E108" s="156" t="s">
        <v>84</v>
      </c>
      <c r="F108" s="156" t="s">
        <v>165</v>
      </c>
      <c r="I108" s="149"/>
      <c r="J108" s="157">
        <f>BK108</f>
        <v>0</v>
      </c>
      <c r="L108" s="146"/>
      <c r="M108" s="151"/>
      <c r="P108" s="152">
        <f>SUM(P109:P121)</f>
        <v>0</v>
      </c>
      <c r="R108" s="152">
        <f>SUM(R109:R121)</f>
        <v>0</v>
      </c>
      <c r="T108" s="153">
        <f>SUM(T109:T121)</f>
        <v>498.21999999999997</v>
      </c>
      <c r="AR108" s="147" t="s">
        <v>84</v>
      </c>
      <c r="AT108" s="154" t="s">
        <v>75</v>
      </c>
      <c r="AU108" s="154" t="s">
        <v>84</v>
      </c>
      <c r="AY108" s="147" t="s">
        <v>123</v>
      </c>
      <c r="BK108" s="155">
        <f>SUM(BK109:BK121)</f>
        <v>0</v>
      </c>
    </row>
    <row r="109" spans="2:65" s="1" customFormat="1" ht="37.9" customHeight="1">
      <c r="B109" s="31"/>
      <c r="C109" s="114" t="s">
        <v>166</v>
      </c>
      <c r="D109" s="114" t="s">
        <v>118</v>
      </c>
      <c r="E109" s="115" t="s">
        <v>167</v>
      </c>
      <c r="F109" s="116" t="s">
        <v>168</v>
      </c>
      <c r="G109" s="117" t="s">
        <v>121</v>
      </c>
      <c r="H109" s="118">
        <v>1696</v>
      </c>
      <c r="I109" s="119"/>
      <c r="J109" s="120">
        <f>ROUND(I109*H109,2)</f>
        <v>0</v>
      </c>
      <c r="K109" s="116" t="s">
        <v>126</v>
      </c>
      <c r="L109" s="31"/>
      <c r="M109" s="121" t="s">
        <v>19</v>
      </c>
      <c r="N109" s="122" t="s">
        <v>47</v>
      </c>
      <c r="P109" s="123">
        <f>O109*H109</f>
        <v>0</v>
      </c>
      <c r="Q109" s="123">
        <v>0</v>
      </c>
      <c r="R109" s="123">
        <f>Q109*H109</f>
        <v>0</v>
      </c>
      <c r="S109" s="123">
        <v>0.28999999999999998</v>
      </c>
      <c r="T109" s="124">
        <f>S109*H109</f>
        <v>491.84</v>
      </c>
      <c r="AR109" s="125" t="s">
        <v>122</v>
      </c>
      <c r="AT109" s="125" t="s">
        <v>118</v>
      </c>
      <c r="AU109" s="125" t="s">
        <v>86</v>
      </c>
      <c r="AY109" s="16" t="s">
        <v>123</v>
      </c>
      <c r="BE109" s="126">
        <f>IF(N109="základní",J109,0)</f>
        <v>0</v>
      </c>
      <c r="BF109" s="126">
        <f>IF(N109="snížená",J109,0)</f>
        <v>0</v>
      </c>
      <c r="BG109" s="126">
        <f>IF(N109="zákl. přenesená",J109,0)</f>
        <v>0</v>
      </c>
      <c r="BH109" s="126">
        <f>IF(N109="sníž. přenesená",J109,0)</f>
        <v>0</v>
      </c>
      <c r="BI109" s="126">
        <f>IF(N109="nulová",J109,0)</f>
        <v>0</v>
      </c>
      <c r="BJ109" s="16" t="s">
        <v>84</v>
      </c>
      <c r="BK109" s="126">
        <f>ROUND(I109*H109,2)</f>
        <v>0</v>
      </c>
      <c r="BL109" s="16" t="s">
        <v>122</v>
      </c>
      <c r="BM109" s="125" t="s">
        <v>169</v>
      </c>
    </row>
    <row r="110" spans="2:65" s="1" customFormat="1">
      <c r="B110" s="31"/>
      <c r="D110" s="127" t="s">
        <v>128</v>
      </c>
      <c r="F110" s="128" t="s">
        <v>170</v>
      </c>
      <c r="I110" s="129"/>
      <c r="L110" s="31"/>
      <c r="M110" s="130"/>
      <c r="T110" s="52"/>
      <c r="AT110" s="16" t="s">
        <v>128</v>
      </c>
      <c r="AU110" s="16" t="s">
        <v>86</v>
      </c>
    </row>
    <row r="111" spans="2:65" s="1" customFormat="1" ht="24.2" customHeight="1">
      <c r="B111" s="31"/>
      <c r="C111" s="114" t="s">
        <v>141</v>
      </c>
      <c r="D111" s="114" t="s">
        <v>118</v>
      </c>
      <c r="E111" s="115" t="s">
        <v>171</v>
      </c>
      <c r="F111" s="116" t="s">
        <v>172</v>
      </c>
      <c r="G111" s="117" t="s">
        <v>139</v>
      </c>
      <c r="H111" s="118">
        <v>22</v>
      </c>
      <c r="I111" s="119"/>
      <c r="J111" s="120">
        <f>ROUND(I111*H111,2)</f>
        <v>0</v>
      </c>
      <c r="K111" s="116" t="s">
        <v>126</v>
      </c>
      <c r="L111" s="31"/>
      <c r="M111" s="121" t="s">
        <v>19</v>
      </c>
      <c r="N111" s="122" t="s">
        <v>47</v>
      </c>
      <c r="P111" s="123">
        <f>O111*H111</f>
        <v>0</v>
      </c>
      <c r="Q111" s="123">
        <v>0</v>
      </c>
      <c r="R111" s="123">
        <f>Q111*H111</f>
        <v>0</v>
      </c>
      <c r="S111" s="123">
        <v>0.28999999999999998</v>
      </c>
      <c r="T111" s="124">
        <f>S111*H111</f>
        <v>6.38</v>
      </c>
      <c r="AR111" s="125" t="s">
        <v>122</v>
      </c>
      <c r="AT111" s="125" t="s">
        <v>118</v>
      </c>
      <c r="AU111" s="125" t="s">
        <v>86</v>
      </c>
      <c r="AY111" s="16" t="s">
        <v>123</v>
      </c>
      <c r="BE111" s="126">
        <f>IF(N111="základní",J111,0)</f>
        <v>0</v>
      </c>
      <c r="BF111" s="126">
        <f>IF(N111="snížená",J111,0)</f>
        <v>0</v>
      </c>
      <c r="BG111" s="126">
        <f>IF(N111="zákl. přenesená",J111,0)</f>
        <v>0</v>
      </c>
      <c r="BH111" s="126">
        <f>IF(N111="sníž. přenesená",J111,0)</f>
        <v>0</v>
      </c>
      <c r="BI111" s="126">
        <f>IF(N111="nulová",J111,0)</f>
        <v>0</v>
      </c>
      <c r="BJ111" s="16" t="s">
        <v>84</v>
      </c>
      <c r="BK111" s="126">
        <f>ROUND(I111*H111,2)</f>
        <v>0</v>
      </c>
      <c r="BL111" s="16" t="s">
        <v>122</v>
      </c>
      <c r="BM111" s="125" t="s">
        <v>173</v>
      </c>
    </row>
    <row r="112" spans="2:65" s="1" customFormat="1">
      <c r="B112" s="31"/>
      <c r="D112" s="127" t="s">
        <v>128</v>
      </c>
      <c r="F112" s="128" t="s">
        <v>174</v>
      </c>
      <c r="I112" s="129"/>
      <c r="L112" s="31"/>
      <c r="M112" s="130"/>
      <c r="T112" s="52"/>
      <c r="AT112" s="16" t="s">
        <v>128</v>
      </c>
      <c r="AU112" s="16" t="s">
        <v>86</v>
      </c>
    </row>
    <row r="113" spans="2:65" s="1" customFormat="1" ht="21.75" customHeight="1">
      <c r="B113" s="31"/>
      <c r="C113" s="114" t="s">
        <v>175</v>
      </c>
      <c r="D113" s="114" t="s">
        <v>118</v>
      </c>
      <c r="E113" s="115" t="s">
        <v>176</v>
      </c>
      <c r="F113" s="116" t="s">
        <v>177</v>
      </c>
      <c r="G113" s="117" t="s">
        <v>178</v>
      </c>
      <c r="H113" s="118">
        <v>508.8</v>
      </c>
      <c r="I113" s="119"/>
      <c r="J113" s="120">
        <f>ROUND(I113*H113,2)</f>
        <v>0</v>
      </c>
      <c r="K113" s="116" t="s">
        <v>126</v>
      </c>
      <c r="L113" s="31"/>
      <c r="M113" s="121" t="s">
        <v>19</v>
      </c>
      <c r="N113" s="122" t="s">
        <v>47</v>
      </c>
      <c r="P113" s="123">
        <f>O113*H113</f>
        <v>0</v>
      </c>
      <c r="Q113" s="123">
        <v>0</v>
      </c>
      <c r="R113" s="123">
        <f>Q113*H113</f>
        <v>0</v>
      </c>
      <c r="S113" s="123">
        <v>0</v>
      </c>
      <c r="T113" s="124">
        <f>S113*H113</f>
        <v>0</v>
      </c>
      <c r="AR113" s="125" t="s">
        <v>122</v>
      </c>
      <c r="AT113" s="125" t="s">
        <v>118</v>
      </c>
      <c r="AU113" s="125" t="s">
        <v>86</v>
      </c>
      <c r="AY113" s="16" t="s">
        <v>123</v>
      </c>
      <c r="BE113" s="126">
        <f>IF(N113="základní",J113,0)</f>
        <v>0</v>
      </c>
      <c r="BF113" s="126">
        <f>IF(N113="snížená",J113,0)</f>
        <v>0</v>
      </c>
      <c r="BG113" s="126">
        <f>IF(N113="zákl. přenesená",J113,0)</f>
        <v>0</v>
      </c>
      <c r="BH113" s="126">
        <f>IF(N113="sníž. přenesená",J113,0)</f>
        <v>0</v>
      </c>
      <c r="BI113" s="126">
        <f>IF(N113="nulová",J113,0)</f>
        <v>0</v>
      </c>
      <c r="BJ113" s="16" t="s">
        <v>84</v>
      </c>
      <c r="BK113" s="126">
        <f>ROUND(I113*H113,2)</f>
        <v>0</v>
      </c>
      <c r="BL113" s="16" t="s">
        <v>122</v>
      </c>
      <c r="BM113" s="125" t="s">
        <v>179</v>
      </c>
    </row>
    <row r="114" spans="2:65" s="1" customFormat="1">
      <c r="B114" s="31"/>
      <c r="D114" s="127" t="s">
        <v>128</v>
      </c>
      <c r="F114" s="128" t="s">
        <v>180</v>
      </c>
      <c r="I114" s="129"/>
      <c r="L114" s="31"/>
      <c r="M114" s="130"/>
      <c r="T114" s="52"/>
      <c r="AT114" s="16" t="s">
        <v>128</v>
      </c>
      <c r="AU114" s="16" t="s">
        <v>86</v>
      </c>
    </row>
    <row r="115" spans="2:65" s="11" customFormat="1">
      <c r="B115" s="131"/>
      <c r="D115" s="132" t="s">
        <v>130</v>
      </c>
      <c r="E115" s="133" t="s">
        <v>19</v>
      </c>
      <c r="F115" s="134" t="s">
        <v>181</v>
      </c>
      <c r="H115" s="135">
        <v>508.8</v>
      </c>
      <c r="I115" s="136"/>
      <c r="L115" s="131"/>
      <c r="M115" s="137"/>
      <c r="T115" s="138"/>
      <c r="AT115" s="133" t="s">
        <v>130</v>
      </c>
      <c r="AU115" s="133" t="s">
        <v>86</v>
      </c>
      <c r="AV115" s="11" t="s">
        <v>86</v>
      </c>
      <c r="AW115" s="11" t="s">
        <v>35</v>
      </c>
      <c r="AX115" s="11" t="s">
        <v>76</v>
      </c>
      <c r="AY115" s="133" t="s">
        <v>123</v>
      </c>
    </row>
    <row r="116" spans="2:65" s="12" customFormat="1">
      <c r="B116" s="139"/>
      <c r="D116" s="132" t="s">
        <v>130</v>
      </c>
      <c r="E116" s="140" t="s">
        <v>19</v>
      </c>
      <c r="F116" s="141" t="s">
        <v>132</v>
      </c>
      <c r="H116" s="142">
        <v>508.8</v>
      </c>
      <c r="I116" s="143"/>
      <c r="L116" s="139"/>
      <c r="M116" s="144"/>
      <c r="T116" s="145"/>
      <c r="AT116" s="140" t="s">
        <v>130</v>
      </c>
      <c r="AU116" s="140" t="s">
        <v>86</v>
      </c>
      <c r="AV116" s="12" t="s">
        <v>122</v>
      </c>
      <c r="AW116" s="12" t="s">
        <v>35</v>
      </c>
      <c r="AX116" s="12" t="s">
        <v>84</v>
      </c>
      <c r="AY116" s="140" t="s">
        <v>123</v>
      </c>
    </row>
    <row r="117" spans="2:65" s="1" customFormat="1" ht="37.9" customHeight="1">
      <c r="B117" s="31"/>
      <c r="C117" s="114" t="s">
        <v>8</v>
      </c>
      <c r="D117" s="114" t="s">
        <v>118</v>
      </c>
      <c r="E117" s="115" t="s">
        <v>182</v>
      </c>
      <c r="F117" s="116" t="s">
        <v>183</v>
      </c>
      <c r="G117" s="117" t="s">
        <v>178</v>
      </c>
      <c r="H117" s="118">
        <v>508.8</v>
      </c>
      <c r="I117" s="119"/>
      <c r="J117" s="120">
        <f>ROUND(I117*H117,2)</f>
        <v>0</v>
      </c>
      <c r="K117" s="116" t="s">
        <v>126</v>
      </c>
      <c r="L117" s="31"/>
      <c r="M117" s="121" t="s">
        <v>19</v>
      </c>
      <c r="N117" s="122" t="s">
        <v>47</v>
      </c>
      <c r="P117" s="123">
        <f>O117*H117</f>
        <v>0</v>
      </c>
      <c r="Q117" s="123">
        <v>0</v>
      </c>
      <c r="R117" s="123">
        <f>Q117*H117</f>
        <v>0</v>
      </c>
      <c r="S117" s="123">
        <v>0</v>
      </c>
      <c r="T117" s="124">
        <f>S117*H117</f>
        <v>0</v>
      </c>
      <c r="AR117" s="125" t="s">
        <v>122</v>
      </c>
      <c r="AT117" s="125" t="s">
        <v>118</v>
      </c>
      <c r="AU117" s="125" t="s">
        <v>86</v>
      </c>
      <c r="AY117" s="16" t="s">
        <v>123</v>
      </c>
      <c r="BE117" s="126">
        <f>IF(N117="základní",J117,0)</f>
        <v>0</v>
      </c>
      <c r="BF117" s="126">
        <f>IF(N117="snížená",J117,0)</f>
        <v>0</v>
      </c>
      <c r="BG117" s="126">
        <f>IF(N117="zákl. přenesená",J117,0)</f>
        <v>0</v>
      </c>
      <c r="BH117" s="126">
        <f>IF(N117="sníž. přenesená",J117,0)</f>
        <v>0</v>
      </c>
      <c r="BI117" s="126">
        <f>IF(N117="nulová",J117,0)</f>
        <v>0</v>
      </c>
      <c r="BJ117" s="16" t="s">
        <v>84</v>
      </c>
      <c r="BK117" s="126">
        <f>ROUND(I117*H117,2)</f>
        <v>0</v>
      </c>
      <c r="BL117" s="16" t="s">
        <v>122</v>
      </c>
      <c r="BM117" s="125" t="s">
        <v>184</v>
      </c>
    </row>
    <row r="118" spans="2:65" s="1" customFormat="1">
      <c r="B118" s="31"/>
      <c r="D118" s="127" t="s">
        <v>128</v>
      </c>
      <c r="F118" s="128" t="s">
        <v>185</v>
      </c>
      <c r="I118" s="129"/>
      <c r="L118" s="31"/>
      <c r="M118" s="130"/>
      <c r="T118" s="52"/>
      <c r="AT118" s="16" t="s">
        <v>128</v>
      </c>
      <c r="AU118" s="16" t="s">
        <v>86</v>
      </c>
    </row>
    <row r="119" spans="2:65" s="1" customFormat="1" ht="37.9" customHeight="1">
      <c r="B119" s="31"/>
      <c r="C119" s="114" t="s">
        <v>186</v>
      </c>
      <c r="D119" s="114" t="s">
        <v>118</v>
      </c>
      <c r="E119" s="115" t="s">
        <v>187</v>
      </c>
      <c r="F119" s="116" t="s">
        <v>188</v>
      </c>
      <c r="G119" s="117" t="s">
        <v>178</v>
      </c>
      <c r="H119" s="118">
        <v>5088</v>
      </c>
      <c r="I119" s="119"/>
      <c r="J119" s="120">
        <f>ROUND(I119*H119,2)</f>
        <v>0</v>
      </c>
      <c r="K119" s="116" t="s">
        <v>126</v>
      </c>
      <c r="L119" s="31"/>
      <c r="M119" s="121" t="s">
        <v>19</v>
      </c>
      <c r="N119" s="122" t="s">
        <v>47</v>
      </c>
      <c r="P119" s="123">
        <f>O119*H119</f>
        <v>0</v>
      </c>
      <c r="Q119" s="123">
        <v>0</v>
      </c>
      <c r="R119" s="123">
        <f>Q119*H119</f>
        <v>0</v>
      </c>
      <c r="S119" s="123">
        <v>0</v>
      </c>
      <c r="T119" s="124">
        <f>S119*H119</f>
        <v>0</v>
      </c>
      <c r="AR119" s="125" t="s">
        <v>122</v>
      </c>
      <c r="AT119" s="125" t="s">
        <v>118</v>
      </c>
      <c r="AU119" s="125" t="s">
        <v>86</v>
      </c>
      <c r="AY119" s="16" t="s">
        <v>123</v>
      </c>
      <c r="BE119" s="126">
        <f>IF(N119="základní",J119,0)</f>
        <v>0</v>
      </c>
      <c r="BF119" s="126">
        <f>IF(N119="snížená",J119,0)</f>
        <v>0</v>
      </c>
      <c r="BG119" s="126">
        <f>IF(N119="zákl. přenesená",J119,0)</f>
        <v>0</v>
      </c>
      <c r="BH119" s="126">
        <f>IF(N119="sníž. přenesená",J119,0)</f>
        <v>0</v>
      </c>
      <c r="BI119" s="126">
        <f>IF(N119="nulová",J119,0)</f>
        <v>0</v>
      </c>
      <c r="BJ119" s="16" t="s">
        <v>84</v>
      </c>
      <c r="BK119" s="126">
        <f>ROUND(I119*H119,2)</f>
        <v>0</v>
      </c>
      <c r="BL119" s="16" t="s">
        <v>122</v>
      </c>
      <c r="BM119" s="125" t="s">
        <v>189</v>
      </c>
    </row>
    <row r="120" spans="2:65" s="1" customFormat="1">
      <c r="B120" s="31"/>
      <c r="D120" s="127" t="s">
        <v>128</v>
      </c>
      <c r="F120" s="128" t="s">
        <v>190</v>
      </c>
      <c r="I120" s="129"/>
      <c r="L120" s="31"/>
      <c r="M120" s="130"/>
      <c r="T120" s="52"/>
      <c r="AT120" s="16" t="s">
        <v>128</v>
      </c>
      <c r="AU120" s="16" t="s">
        <v>86</v>
      </c>
    </row>
    <row r="121" spans="2:65" s="11" customFormat="1">
      <c r="B121" s="131"/>
      <c r="D121" s="132" t="s">
        <v>130</v>
      </c>
      <c r="F121" s="134" t="s">
        <v>191</v>
      </c>
      <c r="H121" s="135">
        <v>5088</v>
      </c>
      <c r="I121" s="136"/>
      <c r="L121" s="131"/>
      <c r="M121" s="137"/>
      <c r="T121" s="138"/>
      <c r="AT121" s="133" t="s">
        <v>130</v>
      </c>
      <c r="AU121" s="133" t="s">
        <v>86</v>
      </c>
      <c r="AV121" s="11" t="s">
        <v>86</v>
      </c>
      <c r="AW121" s="11" t="s">
        <v>4</v>
      </c>
      <c r="AX121" s="11" t="s">
        <v>84</v>
      </c>
      <c r="AY121" s="133" t="s">
        <v>123</v>
      </c>
    </row>
    <row r="122" spans="2:65" s="13" customFormat="1" ht="22.9" customHeight="1">
      <c r="B122" s="146"/>
      <c r="D122" s="147" t="s">
        <v>75</v>
      </c>
      <c r="E122" s="156" t="s">
        <v>133</v>
      </c>
      <c r="F122" s="156" t="s">
        <v>192</v>
      </c>
      <c r="I122" s="149"/>
      <c r="J122" s="157">
        <f>BK122</f>
        <v>0</v>
      </c>
      <c r="L122" s="146"/>
      <c r="M122" s="151"/>
      <c r="P122" s="152">
        <f>SUM(P123:P125)</f>
        <v>0</v>
      </c>
      <c r="R122" s="152">
        <f>SUM(R123:R125)</f>
        <v>2.4925600000000001</v>
      </c>
      <c r="T122" s="153">
        <f>SUM(T123:T125)</f>
        <v>0</v>
      </c>
      <c r="AR122" s="147" t="s">
        <v>84</v>
      </c>
      <c r="AT122" s="154" t="s">
        <v>75</v>
      </c>
      <c r="AU122" s="154" t="s">
        <v>84</v>
      </c>
      <c r="AY122" s="147" t="s">
        <v>123</v>
      </c>
      <c r="BK122" s="155">
        <f>SUM(BK123:BK125)</f>
        <v>0</v>
      </c>
    </row>
    <row r="123" spans="2:65" s="1" customFormat="1" ht="16.5" customHeight="1">
      <c r="B123" s="31"/>
      <c r="C123" s="114" t="s">
        <v>149</v>
      </c>
      <c r="D123" s="114" t="s">
        <v>118</v>
      </c>
      <c r="E123" s="115" t="s">
        <v>193</v>
      </c>
      <c r="F123" s="116" t="s">
        <v>194</v>
      </c>
      <c r="G123" s="117" t="s">
        <v>195</v>
      </c>
      <c r="H123" s="118">
        <v>56</v>
      </c>
      <c r="I123" s="119"/>
      <c r="J123" s="120">
        <f>ROUND(I123*H123,2)</f>
        <v>0</v>
      </c>
      <c r="K123" s="116" t="s">
        <v>126</v>
      </c>
      <c r="L123" s="31"/>
      <c r="M123" s="121" t="s">
        <v>19</v>
      </c>
      <c r="N123" s="122" t="s">
        <v>47</v>
      </c>
      <c r="P123" s="123">
        <f>O123*H123</f>
        <v>0</v>
      </c>
      <c r="Q123" s="123">
        <v>3.3509999999999998E-2</v>
      </c>
      <c r="R123" s="123">
        <f>Q123*H123</f>
        <v>1.87656</v>
      </c>
      <c r="S123" s="123">
        <v>0</v>
      </c>
      <c r="T123" s="124">
        <f>S123*H123</f>
        <v>0</v>
      </c>
      <c r="AR123" s="125" t="s">
        <v>122</v>
      </c>
      <c r="AT123" s="125" t="s">
        <v>118</v>
      </c>
      <c r="AU123" s="125" t="s">
        <v>86</v>
      </c>
      <c r="AY123" s="16" t="s">
        <v>123</v>
      </c>
      <c r="BE123" s="126">
        <f>IF(N123="základní",J123,0)</f>
        <v>0</v>
      </c>
      <c r="BF123" s="126">
        <f>IF(N123="snížená",J123,0)</f>
        <v>0</v>
      </c>
      <c r="BG123" s="126">
        <f>IF(N123="zákl. přenesená",J123,0)</f>
        <v>0</v>
      </c>
      <c r="BH123" s="126">
        <f>IF(N123="sníž. přenesená",J123,0)</f>
        <v>0</v>
      </c>
      <c r="BI123" s="126">
        <f>IF(N123="nulová",J123,0)</f>
        <v>0</v>
      </c>
      <c r="BJ123" s="16" t="s">
        <v>84</v>
      </c>
      <c r="BK123" s="126">
        <f>ROUND(I123*H123,2)</f>
        <v>0</v>
      </c>
      <c r="BL123" s="16" t="s">
        <v>122</v>
      </c>
      <c r="BM123" s="125" t="s">
        <v>196</v>
      </c>
    </row>
    <row r="124" spans="2:65" s="1" customFormat="1">
      <c r="B124" s="31"/>
      <c r="D124" s="127" t="s">
        <v>128</v>
      </c>
      <c r="F124" s="128" t="s">
        <v>197</v>
      </c>
      <c r="I124" s="129"/>
      <c r="L124" s="31"/>
      <c r="M124" s="130"/>
      <c r="T124" s="52"/>
      <c r="AT124" s="16" t="s">
        <v>128</v>
      </c>
      <c r="AU124" s="16" t="s">
        <v>86</v>
      </c>
    </row>
    <row r="125" spans="2:65" s="1" customFormat="1" ht="16.5" customHeight="1">
      <c r="B125" s="31"/>
      <c r="C125" s="158" t="s">
        <v>198</v>
      </c>
      <c r="D125" s="158" t="s">
        <v>199</v>
      </c>
      <c r="E125" s="159" t="s">
        <v>200</v>
      </c>
      <c r="F125" s="160" t="s">
        <v>201</v>
      </c>
      <c r="G125" s="161" t="s">
        <v>195</v>
      </c>
      <c r="H125" s="162">
        <v>56</v>
      </c>
      <c r="I125" s="163"/>
      <c r="J125" s="164">
        <f>ROUND(I125*H125,2)</f>
        <v>0</v>
      </c>
      <c r="K125" s="160" t="s">
        <v>126</v>
      </c>
      <c r="L125" s="165"/>
      <c r="M125" s="166" t="s">
        <v>19</v>
      </c>
      <c r="N125" s="167" t="s">
        <v>47</v>
      </c>
      <c r="P125" s="123">
        <f>O125*H125</f>
        <v>0</v>
      </c>
      <c r="Q125" s="123">
        <v>1.0999999999999999E-2</v>
      </c>
      <c r="R125" s="123">
        <f>Q125*H125</f>
        <v>0.61599999999999999</v>
      </c>
      <c r="S125" s="123">
        <v>0</v>
      </c>
      <c r="T125" s="124">
        <f>S125*H125</f>
        <v>0</v>
      </c>
      <c r="AR125" s="125" t="s">
        <v>136</v>
      </c>
      <c r="AT125" s="125" t="s">
        <v>199</v>
      </c>
      <c r="AU125" s="125" t="s">
        <v>86</v>
      </c>
      <c r="AY125" s="16" t="s">
        <v>123</v>
      </c>
      <c r="BE125" s="126">
        <f>IF(N125="základní",J125,0)</f>
        <v>0</v>
      </c>
      <c r="BF125" s="126">
        <f>IF(N125="snížená",J125,0)</f>
        <v>0</v>
      </c>
      <c r="BG125" s="126">
        <f>IF(N125="zákl. přenesená",J125,0)</f>
        <v>0</v>
      </c>
      <c r="BH125" s="126">
        <f>IF(N125="sníž. přenesená",J125,0)</f>
        <v>0</v>
      </c>
      <c r="BI125" s="126">
        <f>IF(N125="nulová",J125,0)</f>
        <v>0</v>
      </c>
      <c r="BJ125" s="16" t="s">
        <v>84</v>
      </c>
      <c r="BK125" s="126">
        <f>ROUND(I125*H125,2)</f>
        <v>0</v>
      </c>
      <c r="BL125" s="16" t="s">
        <v>122</v>
      </c>
      <c r="BM125" s="125" t="s">
        <v>202</v>
      </c>
    </row>
    <row r="126" spans="2:65" s="13" customFormat="1" ht="22.9" customHeight="1">
      <c r="B126" s="146"/>
      <c r="D126" s="147" t="s">
        <v>75</v>
      </c>
      <c r="E126" s="156" t="s">
        <v>143</v>
      </c>
      <c r="F126" s="156" t="s">
        <v>203</v>
      </c>
      <c r="I126" s="149"/>
      <c r="J126" s="157">
        <f>BK126</f>
        <v>0</v>
      </c>
      <c r="L126" s="146"/>
      <c r="M126" s="151"/>
      <c r="P126" s="152">
        <f>SUM(P127:P152)</f>
        <v>0</v>
      </c>
      <c r="R126" s="152">
        <f>SUM(R127:R152)</f>
        <v>1.3510800000000001</v>
      </c>
      <c r="T126" s="153">
        <f>SUM(T127:T152)</f>
        <v>0</v>
      </c>
      <c r="AR126" s="147" t="s">
        <v>84</v>
      </c>
      <c r="AT126" s="154" t="s">
        <v>75</v>
      </c>
      <c r="AU126" s="154" t="s">
        <v>84</v>
      </c>
      <c r="AY126" s="147" t="s">
        <v>123</v>
      </c>
      <c r="BK126" s="155">
        <f>SUM(BK127:BK152)</f>
        <v>0</v>
      </c>
    </row>
    <row r="127" spans="2:65" s="1" customFormat="1" ht="21.75" customHeight="1">
      <c r="B127" s="31"/>
      <c r="C127" s="114" t="s">
        <v>204</v>
      </c>
      <c r="D127" s="114" t="s">
        <v>118</v>
      </c>
      <c r="E127" s="115" t="s">
        <v>205</v>
      </c>
      <c r="F127" s="116" t="s">
        <v>206</v>
      </c>
      <c r="G127" s="117" t="s">
        <v>121</v>
      </c>
      <c r="H127" s="118">
        <v>1837.68</v>
      </c>
      <c r="I127" s="119"/>
      <c r="J127" s="120">
        <f>ROUND(I127*H127,2)</f>
        <v>0</v>
      </c>
      <c r="K127" s="116" t="s">
        <v>126</v>
      </c>
      <c r="L127" s="31"/>
      <c r="M127" s="121" t="s">
        <v>19</v>
      </c>
      <c r="N127" s="122" t="s">
        <v>47</v>
      </c>
      <c r="P127" s="123">
        <f>O127*H127</f>
        <v>0</v>
      </c>
      <c r="Q127" s="123">
        <v>0</v>
      </c>
      <c r="R127" s="123">
        <f>Q127*H127</f>
        <v>0</v>
      </c>
      <c r="S127" s="123">
        <v>0</v>
      </c>
      <c r="T127" s="124">
        <f>S127*H127</f>
        <v>0</v>
      </c>
      <c r="AR127" s="125" t="s">
        <v>122</v>
      </c>
      <c r="AT127" s="125" t="s">
        <v>118</v>
      </c>
      <c r="AU127" s="125" t="s">
        <v>86</v>
      </c>
      <c r="AY127" s="16" t="s">
        <v>123</v>
      </c>
      <c r="BE127" s="126">
        <f>IF(N127="základní",J127,0)</f>
        <v>0</v>
      </c>
      <c r="BF127" s="126">
        <f>IF(N127="snížená",J127,0)</f>
        <v>0</v>
      </c>
      <c r="BG127" s="126">
        <f>IF(N127="zákl. přenesená",J127,0)</f>
        <v>0</v>
      </c>
      <c r="BH127" s="126">
        <f>IF(N127="sníž. přenesená",J127,0)</f>
        <v>0</v>
      </c>
      <c r="BI127" s="126">
        <f>IF(N127="nulová",J127,0)</f>
        <v>0</v>
      </c>
      <c r="BJ127" s="16" t="s">
        <v>84</v>
      </c>
      <c r="BK127" s="126">
        <f>ROUND(I127*H127,2)</f>
        <v>0</v>
      </c>
      <c r="BL127" s="16" t="s">
        <v>122</v>
      </c>
      <c r="BM127" s="125" t="s">
        <v>207</v>
      </c>
    </row>
    <row r="128" spans="2:65" s="1" customFormat="1">
      <c r="B128" s="31"/>
      <c r="D128" s="127" t="s">
        <v>128</v>
      </c>
      <c r="F128" s="128" t="s">
        <v>208</v>
      </c>
      <c r="I128" s="129"/>
      <c r="L128" s="31"/>
      <c r="M128" s="130"/>
      <c r="T128" s="52"/>
      <c r="AT128" s="16" t="s">
        <v>128</v>
      </c>
      <c r="AU128" s="16" t="s">
        <v>86</v>
      </c>
    </row>
    <row r="129" spans="2:65" s="1" customFormat="1">
      <c r="B129" s="31"/>
      <c r="D129" s="132" t="s">
        <v>209</v>
      </c>
      <c r="F129" s="168" t="s">
        <v>210</v>
      </c>
      <c r="I129" s="129"/>
      <c r="L129" s="31"/>
      <c r="M129" s="130"/>
      <c r="T129" s="52"/>
      <c r="AT129" s="16" t="s">
        <v>209</v>
      </c>
      <c r="AU129" s="16" t="s">
        <v>86</v>
      </c>
    </row>
    <row r="130" spans="2:65" s="11" customFormat="1">
      <c r="B130" s="131"/>
      <c r="D130" s="132" t="s">
        <v>130</v>
      </c>
      <c r="E130" s="133" t="s">
        <v>19</v>
      </c>
      <c r="F130" s="134" t="s">
        <v>211</v>
      </c>
      <c r="H130" s="135">
        <v>1696</v>
      </c>
      <c r="I130" s="136"/>
      <c r="L130" s="131"/>
      <c r="M130" s="137"/>
      <c r="T130" s="138"/>
      <c r="AT130" s="133" t="s">
        <v>130</v>
      </c>
      <c r="AU130" s="133" t="s">
        <v>86</v>
      </c>
      <c r="AV130" s="11" t="s">
        <v>86</v>
      </c>
      <c r="AW130" s="11" t="s">
        <v>35</v>
      </c>
      <c r="AX130" s="11" t="s">
        <v>76</v>
      </c>
      <c r="AY130" s="133" t="s">
        <v>123</v>
      </c>
    </row>
    <row r="131" spans="2:65" s="11" customFormat="1">
      <c r="B131" s="131"/>
      <c r="D131" s="132" t="s">
        <v>130</v>
      </c>
      <c r="E131" s="133" t="s">
        <v>19</v>
      </c>
      <c r="F131" s="134" t="s">
        <v>212</v>
      </c>
      <c r="H131" s="135">
        <v>71</v>
      </c>
      <c r="I131" s="136"/>
      <c r="L131" s="131"/>
      <c r="M131" s="137"/>
      <c r="T131" s="138"/>
      <c r="AT131" s="133" t="s">
        <v>130</v>
      </c>
      <c r="AU131" s="133" t="s">
        <v>86</v>
      </c>
      <c r="AV131" s="11" t="s">
        <v>86</v>
      </c>
      <c r="AW131" s="11" t="s">
        <v>35</v>
      </c>
      <c r="AX131" s="11" t="s">
        <v>76</v>
      </c>
      <c r="AY131" s="133" t="s">
        <v>123</v>
      </c>
    </row>
    <row r="132" spans="2:65" s="12" customFormat="1">
      <c r="B132" s="139"/>
      <c r="D132" s="132" t="s">
        <v>130</v>
      </c>
      <c r="E132" s="140" t="s">
        <v>19</v>
      </c>
      <c r="F132" s="141" t="s">
        <v>132</v>
      </c>
      <c r="H132" s="142">
        <v>1767</v>
      </c>
      <c r="I132" s="143"/>
      <c r="L132" s="139"/>
      <c r="M132" s="144"/>
      <c r="T132" s="145"/>
      <c r="AT132" s="140" t="s">
        <v>130</v>
      </c>
      <c r="AU132" s="140" t="s">
        <v>86</v>
      </c>
      <c r="AV132" s="12" t="s">
        <v>122</v>
      </c>
      <c r="AW132" s="12" t="s">
        <v>35</v>
      </c>
      <c r="AX132" s="12" t="s">
        <v>84</v>
      </c>
      <c r="AY132" s="140" t="s">
        <v>123</v>
      </c>
    </row>
    <row r="133" spans="2:65" s="11" customFormat="1">
      <c r="B133" s="131"/>
      <c r="D133" s="132" t="s">
        <v>130</v>
      </c>
      <c r="F133" s="134" t="s">
        <v>213</v>
      </c>
      <c r="H133" s="135">
        <v>1837.68</v>
      </c>
      <c r="I133" s="136"/>
      <c r="L133" s="131"/>
      <c r="M133" s="137"/>
      <c r="T133" s="138"/>
      <c r="AT133" s="133" t="s">
        <v>130</v>
      </c>
      <c r="AU133" s="133" t="s">
        <v>86</v>
      </c>
      <c r="AV133" s="11" t="s">
        <v>86</v>
      </c>
      <c r="AW133" s="11" t="s">
        <v>4</v>
      </c>
      <c r="AX133" s="11" t="s">
        <v>84</v>
      </c>
      <c r="AY133" s="133" t="s">
        <v>123</v>
      </c>
    </row>
    <row r="134" spans="2:65" s="1" customFormat="1" ht="21.75" customHeight="1">
      <c r="B134" s="31"/>
      <c r="C134" s="114" t="s">
        <v>214</v>
      </c>
      <c r="D134" s="114" t="s">
        <v>118</v>
      </c>
      <c r="E134" s="115" t="s">
        <v>215</v>
      </c>
      <c r="F134" s="116" t="s">
        <v>216</v>
      </c>
      <c r="G134" s="117" t="s">
        <v>121</v>
      </c>
      <c r="H134" s="118">
        <v>1729.92</v>
      </c>
      <c r="I134" s="119"/>
      <c r="J134" s="120">
        <f>ROUND(I134*H134,2)</f>
        <v>0</v>
      </c>
      <c r="K134" s="116" t="s">
        <v>126</v>
      </c>
      <c r="L134" s="31"/>
      <c r="M134" s="121" t="s">
        <v>19</v>
      </c>
      <c r="N134" s="122" t="s">
        <v>47</v>
      </c>
      <c r="P134" s="123">
        <f>O134*H134</f>
        <v>0</v>
      </c>
      <c r="Q134" s="123">
        <v>0</v>
      </c>
      <c r="R134" s="123">
        <f>Q134*H134</f>
        <v>0</v>
      </c>
      <c r="S134" s="123">
        <v>0</v>
      </c>
      <c r="T134" s="124">
        <f>S134*H134</f>
        <v>0</v>
      </c>
      <c r="AR134" s="125" t="s">
        <v>122</v>
      </c>
      <c r="AT134" s="125" t="s">
        <v>118</v>
      </c>
      <c r="AU134" s="125" t="s">
        <v>86</v>
      </c>
      <c r="AY134" s="16" t="s">
        <v>123</v>
      </c>
      <c r="BE134" s="126">
        <f>IF(N134="základní",J134,0)</f>
        <v>0</v>
      </c>
      <c r="BF134" s="126">
        <f>IF(N134="snížená",J134,0)</f>
        <v>0</v>
      </c>
      <c r="BG134" s="126">
        <f>IF(N134="zákl. přenesená",J134,0)</f>
        <v>0</v>
      </c>
      <c r="BH134" s="126">
        <f>IF(N134="sníž. přenesená",J134,0)</f>
        <v>0</v>
      </c>
      <c r="BI134" s="126">
        <f>IF(N134="nulová",J134,0)</f>
        <v>0</v>
      </c>
      <c r="BJ134" s="16" t="s">
        <v>84</v>
      </c>
      <c r="BK134" s="126">
        <f>ROUND(I134*H134,2)</f>
        <v>0</v>
      </c>
      <c r="BL134" s="16" t="s">
        <v>122</v>
      </c>
      <c r="BM134" s="125" t="s">
        <v>217</v>
      </c>
    </row>
    <row r="135" spans="2:65" s="1" customFormat="1">
      <c r="B135" s="31"/>
      <c r="D135" s="127" t="s">
        <v>128</v>
      </c>
      <c r="F135" s="128" t="s">
        <v>218</v>
      </c>
      <c r="I135" s="129"/>
      <c r="L135" s="31"/>
      <c r="M135" s="130"/>
      <c r="T135" s="52"/>
      <c r="AT135" s="16" t="s">
        <v>128</v>
      </c>
      <c r="AU135" s="16" t="s">
        <v>86</v>
      </c>
    </row>
    <row r="136" spans="2:65" s="1" customFormat="1">
      <c r="B136" s="31"/>
      <c r="D136" s="132" t="s">
        <v>209</v>
      </c>
      <c r="F136" s="168" t="s">
        <v>219</v>
      </c>
      <c r="I136" s="129"/>
      <c r="L136" s="31"/>
      <c r="M136" s="130"/>
      <c r="T136" s="52"/>
      <c r="AT136" s="16" t="s">
        <v>209</v>
      </c>
      <c r="AU136" s="16" t="s">
        <v>86</v>
      </c>
    </row>
    <row r="137" spans="2:65" s="11" customFormat="1">
      <c r="B137" s="131"/>
      <c r="D137" s="132" t="s">
        <v>130</v>
      </c>
      <c r="F137" s="134" t="s">
        <v>220</v>
      </c>
      <c r="H137" s="135">
        <v>1729.92</v>
      </c>
      <c r="I137" s="136"/>
      <c r="L137" s="131"/>
      <c r="M137" s="137"/>
      <c r="T137" s="138"/>
      <c r="AT137" s="133" t="s">
        <v>130</v>
      </c>
      <c r="AU137" s="133" t="s">
        <v>86</v>
      </c>
      <c r="AV137" s="11" t="s">
        <v>86</v>
      </c>
      <c r="AW137" s="11" t="s">
        <v>4</v>
      </c>
      <c r="AX137" s="11" t="s">
        <v>84</v>
      </c>
      <c r="AY137" s="133" t="s">
        <v>123</v>
      </c>
    </row>
    <row r="138" spans="2:65" s="1" customFormat="1" ht="21.75" customHeight="1">
      <c r="B138" s="31"/>
      <c r="C138" s="114" t="s">
        <v>156</v>
      </c>
      <c r="D138" s="114" t="s">
        <v>118</v>
      </c>
      <c r="E138" s="115" t="s">
        <v>221</v>
      </c>
      <c r="F138" s="116" t="s">
        <v>222</v>
      </c>
      <c r="G138" s="117" t="s">
        <v>121</v>
      </c>
      <c r="H138" s="118">
        <v>65</v>
      </c>
      <c r="I138" s="119"/>
      <c r="J138" s="120">
        <f>ROUND(I138*H138,2)</f>
        <v>0</v>
      </c>
      <c r="K138" s="116" t="s">
        <v>126</v>
      </c>
      <c r="L138" s="31"/>
      <c r="M138" s="121" t="s">
        <v>19</v>
      </c>
      <c r="N138" s="122" t="s">
        <v>47</v>
      </c>
      <c r="P138" s="123">
        <f>O138*H138</f>
        <v>0</v>
      </c>
      <c r="Q138" s="123">
        <v>0</v>
      </c>
      <c r="R138" s="123">
        <f>Q138*H138</f>
        <v>0</v>
      </c>
      <c r="S138" s="123">
        <v>0</v>
      </c>
      <c r="T138" s="124">
        <f>S138*H138</f>
        <v>0</v>
      </c>
      <c r="AR138" s="125" t="s">
        <v>122</v>
      </c>
      <c r="AT138" s="125" t="s">
        <v>118</v>
      </c>
      <c r="AU138" s="125" t="s">
        <v>86</v>
      </c>
      <c r="AY138" s="16" t="s">
        <v>123</v>
      </c>
      <c r="BE138" s="126">
        <f>IF(N138="základní",J138,0)</f>
        <v>0</v>
      </c>
      <c r="BF138" s="126">
        <f>IF(N138="snížená",J138,0)</f>
        <v>0</v>
      </c>
      <c r="BG138" s="126">
        <f>IF(N138="zákl. přenesená",J138,0)</f>
        <v>0</v>
      </c>
      <c r="BH138" s="126">
        <f>IF(N138="sníž. přenesená",J138,0)</f>
        <v>0</v>
      </c>
      <c r="BI138" s="126">
        <f>IF(N138="nulová",J138,0)</f>
        <v>0</v>
      </c>
      <c r="BJ138" s="16" t="s">
        <v>84</v>
      </c>
      <c r="BK138" s="126">
        <f>ROUND(I138*H138,2)</f>
        <v>0</v>
      </c>
      <c r="BL138" s="16" t="s">
        <v>122</v>
      </c>
      <c r="BM138" s="125" t="s">
        <v>223</v>
      </c>
    </row>
    <row r="139" spans="2:65" s="1" customFormat="1">
      <c r="B139" s="31"/>
      <c r="D139" s="127" t="s">
        <v>128</v>
      </c>
      <c r="F139" s="128" t="s">
        <v>224</v>
      </c>
      <c r="I139" s="129"/>
      <c r="L139" s="31"/>
      <c r="M139" s="130"/>
      <c r="T139" s="52"/>
      <c r="AT139" s="16" t="s">
        <v>128</v>
      </c>
      <c r="AU139" s="16" t="s">
        <v>86</v>
      </c>
    </row>
    <row r="140" spans="2:65" s="1" customFormat="1">
      <c r="B140" s="31"/>
      <c r="D140" s="132" t="s">
        <v>209</v>
      </c>
      <c r="F140" s="168" t="s">
        <v>225</v>
      </c>
      <c r="I140" s="129"/>
      <c r="L140" s="31"/>
      <c r="M140" s="130"/>
      <c r="T140" s="52"/>
      <c r="AT140" s="16" t="s">
        <v>209</v>
      </c>
      <c r="AU140" s="16" t="s">
        <v>86</v>
      </c>
    </row>
    <row r="141" spans="2:65" s="1" customFormat="1" ht="16.5" customHeight="1">
      <c r="B141" s="31"/>
      <c r="C141" s="114" t="s">
        <v>226</v>
      </c>
      <c r="D141" s="114" t="s">
        <v>118</v>
      </c>
      <c r="E141" s="115" t="s">
        <v>227</v>
      </c>
      <c r="F141" s="116" t="s">
        <v>228</v>
      </c>
      <c r="G141" s="117" t="s">
        <v>121</v>
      </c>
      <c r="H141" s="118">
        <v>1761</v>
      </c>
      <c r="I141" s="119"/>
      <c r="J141" s="120">
        <f>ROUND(I141*H141,2)</f>
        <v>0</v>
      </c>
      <c r="K141" s="116" t="s">
        <v>126</v>
      </c>
      <c r="L141" s="31"/>
      <c r="M141" s="121" t="s">
        <v>19</v>
      </c>
      <c r="N141" s="122" t="s">
        <v>47</v>
      </c>
      <c r="P141" s="123">
        <f>O141*H141</f>
        <v>0</v>
      </c>
      <c r="Q141" s="123">
        <v>0</v>
      </c>
      <c r="R141" s="123">
        <f>Q141*H141</f>
        <v>0</v>
      </c>
      <c r="S141" s="123">
        <v>0</v>
      </c>
      <c r="T141" s="124">
        <f>S141*H141</f>
        <v>0</v>
      </c>
      <c r="AR141" s="125" t="s">
        <v>122</v>
      </c>
      <c r="AT141" s="125" t="s">
        <v>118</v>
      </c>
      <c r="AU141" s="125" t="s">
        <v>86</v>
      </c>
      <c r="AY141" s="16" t="s">
        <v>123</v>
      </c>
      <c r="BE141" s="126">
        <f>IF(N141="základní",J141,0)</f>
        <v>0</v>
      </c>
      <c r="BF141" s="126">
        <f>IF(N141="snížená",J141,0)</f>
        <v>0</v>
      </c>
      <c r="BG141" s="126">
        <f>IF(N141="zákl. přenesená",J141,0)</f>
        <v>0</v>
      </c>
      <c r="BH141" s="126">
        <f>IF(N141="sníž. přenesená",J141,0)</f>
        <v>0</v>
      </c>
      <c r="BI141" s="126">
        <f>IF(N141="nulová",J141,0)</f>
        <v>0</v>
      </c>
      <c r="BJ141" s="16" t="s">
        <v>84</v>
      </c>
      <c r="BK141" s="126">
        <f>ROUND(I141*H141,2)</f>
        <v>0</v>
      </c>
      <c r="BL141" s="16" t="s">
        <v>122</v>
      </c>
      <c r="BM141" s="125" t="s">
        <v>229</v>
      </c>
    </row>
    <row r="142" spans="2:65" s="1" customFormat="1">
      <c r="B142" s="31"/>
      <c r="D142" s="127" t="s">
        <v>128</v>
      </c>
      <c r="F142" s="128" t="s">
        <v>230</v>
      </c>
      <c r="I142" s="129"/>
      <c r="L142" s="31"/>
      <c r="M142" s="130"/>
      <c r="T142" s="52"/>
      <c r="AT142" s="16" t="s">
        <v>128</v>
      </c>
      <c r="AU142" s="16" t="s">
        <v>86</v>
      </c>
    </row>
    <row r="143" spans="2:65" s="11" customFormat="1">
      <c r="B143" s="131"/>
      <c r="D143" s="132" t="s">
        <v>130</v>
      </c>
      <c r="E143" s="133" t="s">
        <v>19</v>
      </c>
      <c r="F143" s="134" t="s">
        <v>131</v>
      </c>
      <c r="H143" s="135">
        <v>1761</v>
      </c>
      <c r="I143" s="136"/>
      <c r="L143" s="131"/>
      <c r="M143" s="137"/>
      <c r="T143" s="138"/>
      <c r="AT143" s="133" t="s">
        <v>130</v>
      </c>
      <c r="AU143" s="133" t="s">
        <v>86</v>
      </c>
      <c r="AV143" s="11" t="s">
        <v>86</v>
      </c>
      <c r="AW143" s="11" t="s">
        <v>35</v>
      </c>
      <c r="AX143" s="11" t="s">
        <v>76</v>
      </c>
      <c r="AY143" s="133" t="s">
        <v>123</v>
      </c>
    </row>
    <row r="144" spans="2:65" s="12" customFormat="1">
      <c r="B144" s="139"/>
      <c r="D144" s="132" t="s">
        <v>130</v>
      </c>
      <c r="E144" s="140" t="s">
        <v>19</v>
      </c>
      <c r="F144" s="141" t="s">
        <v>132</v>
      </c>
      <c r="H144" s="142">
        <v>1761</v>
      </c>
      <c r="I144" s="143"/>
      <c r="L144" s="139"/>
      <c r="M144" s="144"/>
      <c r="T144" s="145"/>
      <c r="AT144" s="140" t="s">
        <v>130</v>
      </c>
      <c r="AU144" s="140" t="s">
        <v>86</v>
      </c>
      <c r="AV144" s="12" t="s">
        <v>122</v>
      </c>
      <c r="AW144" s="12" t="s">
        <v>35</v>
      </c>
      <c r="AX144" s="12" t="s">
        <v>84</v>
      </c>
      <c r="AY144" s="140" t="s">
        <v>123</v>
      </c>
    </row>
    <row r="145" spans="2:65" s="1" customFormat="1" ht="24.2" customHeight="1">
      <c r="B145" s="31"/>
      <c r="C145" s="114" t="s">
        <v>160</v>
      </c>
      <c r="D145" s="114" t="s">
        <v>118</v>
      </c>
      <c r="E145" s="115" t="s">
        <v>231</v>
      </c>
      <c r="F145" s="116" t="s">
        <v>232</v>
      </c>
      <c r="G145" s="117" t="s">
        <v>121</v>
      </c>
      <c r="H145" s="118">
        <v>65</v>
      </c>
      <c r="I145" s="119"/>
      <c r="J145" s="120">
        <f>ROUND(I145*H145,2)</f>
        <v>0</v>
      </c>
      <c r="K145" s="116" t="s">
        <v>126</v>
      </c>
      <c r="L145" s="31"/>
      <c r="M145" s="121" t="s">
        <v>19</v>
      </c>
      <c r="N145" s="122" t="s">
        <v>47</v>
      </c>
      <c r="P145" s="123">
        <f>O145*H145</f>
        <v>0</v>
      </c>
      <c r="Q145" s="123">
        <v>0</v>
      </c>
      <c r="R145" s="123">
        <f>Q145*H145</f>
        <v>0</v>
      </c>
      <c r="S145" s="123">
        <v>0</v>
      </c>
      <c r="T145" s="124">
        <f>S145*H145</f>
        <v>0</v>
      </c>
      <c r="AR145" s="125" t="s">
        <v>122</v>
      </c>
      <c r="AT145" s="125" t="s">
        <v>118</v>
      </c>
      <c r="AU145" s="125" t="s">
        <v>86</v>
      </c>
      <c r="AY145" s="16" t="s">
        <v>123</v>
      </c>
      <c r="BE145" s="126">
        <f>IF(N145="základní",J145,0)</f>
        <v>0</v>
      </c>
      <c r="BF145" s="126">
        <f>IF(N145="snížená",J145,0)</f>
        <v>0</v>
      </c>
      <c r="BG145" s="126">
        <f>IF(N145="zákl. přenesená",J145,0)</f>
        <v>0</v>
      </c>
      <c r="BH145" s="126">
        <f>IF(N145="sníž. přenesená",J145,0)</f>
        <v>0</v>
      </c>
      <c r="BI145" s="126">
        <f>IF(N145="nulová",J145,0)</f>
        <v>0</v>
      </c>
      <c r="BJ145" s="16" t="s">
        <v>84</v>
      </c>
      <c r="BK145" s="126">
        <f>ROUND(I145*H145,2)</f>
        <v>0</v>
      </c>
      <c r="BL145" s="16" t="s">
        <v>122</v>
      </c>
      <c r="BM145" s="125" t="s">
        <v>233</v>
      </c>
    </row>
    <row r="146" spans="2:65" s="1" customFormat="1">
      <c r="B146" s="31"/>
      <c r="D146" s="127" t="s">
        <v>128</v>
      </c>
      <c r="F146" s="128" t="s">
        <v>234</v>
      </c>
      <c r="I146" s="129"/>
      <c r="L146" s="31"/>
      <c r="M146" s="130"/>
      <c r="T146" s="52"/>
      <c r="AT146" s="16" t="s">
        <v>128</v>
      </c>
      <c r="AU146" s="16" t="s">
        <v>86</v>
      </c>
    </row>
    <row r="147" spans="2:65" s="1" customFormat="1" ht="37.9" customHeight="1">
      <c r="B147" s="31"/>
      <c r="C147" s="114" t="s">
        <v>7</v>
      </c>
      <c r="D147" s="114" t="s">
        <v>118</v>
      </c>
      <c r="E147" s="115" t="s">
        <v>235</v>
      </c>
      <c r="F147" s="116" t="s">
        <v>236</v>
      </c>
      <c r="G147" s="117" t="s">
        <v>121</v>
      </c>
      <c r="H147" s="118">
        <v>6</v>
      </c>
      <c r="I147" s="119"/>
      <c r="J147" s="120">
        <f>ROUND(I147*H147,2)</f>
        <v>0</v>
      </c>
      <c r="K147" s="116" t="s">
        <v>126</v>
      </c>
      <c r="L147" s="31"/>
      <c r="M147" s="121" t="s">
        <v>19</v>
      </c>
      <c r="N147" s="122" t="s">
        <v>47</v>
      </c>
      <c r="P147" s="123">
        <f>O147*H147</f>
        <v>0</v>
      </c>
      <c r="Q147" s="123">
        <v>8.9219999999999994E-2</v>
      </c>
      <c r="R147" s="123">
        <f>Q147*H147</f>
        <v>0.53532000000000002</v>
      </c>
      <c r="S147" s="123">
        <v>0</v>
      </c>
      <c r="T147" s="124">
        <f>S147*H147</f>
        <v>0</v>
      </c>
      <c r="AR147" s="125" t="s">
        <v>122</v>
      </c>
      <c r="AT147" s="125" t="s">
        <v>118</v>
      </c>
      <c r="AU147" s="125" t="s">
        <v>86</v>
      </c>
      <c r="AY147" s="16" t="s">
        <v>123</v>
      </c>
      <c r="BE147" s="126">
        <f>IF(N147="základní",J147,0)</f>
        <v>0</v>
      </c>
      <c r="BF147" s="126">
        <f>IF(N147="snížená",J147,0)</f>
        <v>0</v>
      </c>
      <c r="BG147" s="126">
        <f>IF(N147="zákl. přenesená",J147,0)</f>
        <v>0</v>
      </c>
      <c r="BH147" s="126">
        <f>IF(N147="sníž. přenesená",J147,0)</f>
        <v>0</v>
      </c>
      <c r="BI147" s="126">
        <f>IF(N147="nulová",J147,0)</f>
        <v>0</v>
      </c>
      <c r="BJ147" s="16" t="s">
        <v>84</v>
      </c>
      <c r="BK147" s="126">
        <f>ROUND(I147*H147,2)</f>
        <v>0</v>
      </c>
      <c r="BL147" s="16" t="s">
        <v>122</v>
      </c>
      <c r="BM147" s="125" t="s">
        <v>237</v>
      </c>
    </row>
    <row r="148" spans="2:65" s="1" customFormat="1">
      <c r="B148" s="31"/>
      <c r="D148" s="127" t="s">
        <v>128</v>
      </c>
      <c r="F148" s="128" t="s">
        <v>238</v>
      </c>
      <c r="I148" s="129"/>
      <c r="L148" s="31"/>
      <c r="M148" s="130"/>
      <c r="T148" s="52"/>
      <c r="AT148" s="16" t="s">
        <v>128</v>
      </c>
      <c r="AU148" s="16" t="s">
        <v>86</v>
      </c>
    </row>
    <row r="149" spans="2:65" s="11" customFormat="1">
      <c r="B149" s="131"/>
      <c r="D149" s="132" t="s">
        <v>130</v>
      </c>
      <c r="E149" s="133" t="s">
        <v>19</v>
      </c>
      <c r="F149" s="134" t="s">
        <v>239</v>
      </c>
      <c r="H149" s="135">
        <v>6</v>
      </c>
      <c r="I149" s="136"/>
      <c r="L149" s="131"/>
      <c r="M149" s="137"/>
      <c r="T149" s="138"/>
      <c r="AT149" s="133" t="s">
        <v>130</v>
      </c>
      <c r="AU149" s="133" t="s">
        <v>86</v>
      </c>
      <c r="AV149" s="11" t="s">
        <v>86</v>
      </c>
      <c r="AW149" s="11" t="s">
        <v>35</v>
      </c>
      <c r="AX149" s="11" t="s">
        <v>76</v>
      </c>
      <c r="AY149" s="133" t="s">
        <v>123</v>
      </c>
    </row>
    <row r="150" spans="2:65" s="12" customFormat="1">
      <c r="B150" s="139"/>
      <c r="D150" s="132" t="s">
        <v>130</v>
      </c>
      <c r="E150" s="140" t="s">
        <v>19</v>
      </c>
      <c r="F150" s="141" t="s">
        <v>132</v>
      </c>
      <c r="H150" s="142">
        <v>6</v>
      </c>
      <c r="I150" s="143"/>
      <c r="L150" s="139"/>
      <c r="M150" s="144"/>
      <c r="T150" s="145"/>
      <c r="AT150" s="140" t="s">
        <v>130</v>
      </c>
      <c r="AU150" s="140" t="s">
        <v>86</v>
      </c>
      <c r="AV150" s="12" t="s">
        <v>122</v>
      </c>
      <c r="AW150" s="12" t="s">
        <v>35</v>
      </c>
      <c r="AX150" s="12" t="s">
        <v>84</v>
      </c>
      <c r="AY150" s="140" t="s">
        <v>123</v>
      </c>
    </row>
    <row r="151" spans="2:65" s="1" customFormat="1" ht="16.5" customHeight="1">
      <c r="B151" s="31"/>
      <c r="C151" s="158" t="s">
        <v>240</v>
      </c>
      <c r="D151" s="158" t="s">
        <v>199</v>
      </c>
      <c r="E151" s="159" t="s">
        <v>241</v>
      </c>
      <c r="F151" s="160" t="s">
        <v>242</v>
      </c>
      <c r="G151" s="161" t="s">
        <v>121</v>
      </c>
      <c r="H151" s="162">
        <v>6.18</v>
      </c>
      <c r="I151" s="163"/>
      <c r="J151" s="164">
        <f>ROUND(I151*H151,2)</f>
        <v>0</v>
      </c>
      <c r="K151" s="160" t="s">
        <v>126</v>
      </c>
      <c r="L151" s="165"/>
      <c r="M151" s="166" t="s">
        <v>19</v>
      </c>
      <c r="N151" s="167" t="s">
        <v>47</v>
      </c>
      <c r="P151" s="123">
        <f>O151*H151</f>
        <v>0</v>
      </c>
      <c r="Q151" s="123">
        <v>0.13200000000000001</v>
      </c>
      <c r="R151" s="123">
        <f>Q151*H151</f>
        <v>0.81576000000000004</v>
      </c>
      <c r="S151" s="123">
        <v>0</v>
      </c>
      <c r="T151" s="124">
        <f>S151*H151</f>
        <v>0</v>
      </c>
      <c r="AR151" s="125" t="s">
        <v>136</v>
      </c>
      <c r="AT151" s="125" t="s">
        <v>199</v>
      </c>
      <c r="AU151" s="125" t="s">
        <v>86</v>
      </c>
      <c r="AY151" s="16" t="s">
        <v>123</v>
      </c>
      <c r="BE151" s="126">
        <f>IF(N151="základní",J151,0)</f>
        <v>0</v>
      </c>
      <c r="BF151" s="126">
        <f>IF(N151="snížená",J151,0)</f>
        <v>0</v>
      </c>
      <c r="BG151" s="126">
        <f>IF(N151="zákl. přenesená",J151,0)</f>
        <v>0</v>
      </c>
      <c r="BH151" s="126">
        <f>IF(N151="sníž. přenesená",J151,0)</f>
        <v>0</v>
      </c>
      <c r="BI151" s="126">
        <f>IF(N151="nulová",J151,0)</f>
        <v>0</v>
      </c>
      <c r="BJ151" s="16" t="s">
        <v>84</v>
      </c>
      <c r="BK151" s="126">
        <f>ROUND(I151*H151,2)</f>
        <v>0</v>
      </c>
      <c r="BL151" s="16" t="s">
        <v>122</v>
      </c>
      <c r="BM151" s="125" t="s">
        <v>243</v>
      </c>
    </row>
    <row r="152" spans="2:65" s="11" customFormat="1">
      <c r="B152" s="131"/>
      <c r="D152" s="132" t="s">
        <v>130</v>
      </c>
      <c r="F152" s="134" t="s">
        <v>244</v>
      </c>
      <c r="H152" s="135">
        <v>6.18</v>
      </c>
      <c r="I152" s="136"/>
      <c r="L152" s="131"/>
      <c r="M152" s="137"/>
      <c r="T152" s="138"/>
      <c r="AT152" s="133" t="s">
        <v>130</v>
      </c>
      <c r="AU152" s="133" t="s">
        <v>86</v>
      </c>
      <c r="AV152" s="11" t="s">
        <v>86</v>
      </c>
      <c r="AW152" s="11" t="s">
        <v>4</v>
      </c>
      <c r="AX152" s="11" t="s">
        <v>84</v>
      </c>
      <c r="AY152" s="133" t="s">
        <v>123</v>
      </c>
    </row>
    <row r="153" spans="2:65" s="13" customFormat="1" ht="22.9" customHeight="1">
      <c r="B153" s="146"/>
      <c r="D153" s="147" t="s">
        <v>75</v>
      </c>
      <c r="E153" s="156" t="s">
        <v>136</v>
      </c>
      <c r="F153" s="156" t="s">
        <v>245</v>
      </c>
      <c r="I153" s="149"/>
      <c r="J153" s="157">
        <f>BK153</f>
        <v>0</v>
      </c>
      <c r="L153" s="146"/>
      <c r="M153" s="151"/>
      <c r="P153" s="152">
        <f>SUM(P154:P165)</f>
        <v>0</v>
      </c>
      <c r="R153" s="152">
        <f>SUM(R154:R165)</f>
        <v>5.7680699999999998</v>
      </c>
      <c r="T153" s="153">
        <f>SUM(T154:T165)</f>
        <v>4.42</v>
      </c>
      <c r="AR153" s="147" t="s">
        <v>84</v>
      </c>
      <c r="AT153" s="154" t="s">
        <v>75</v>
      </c>
      <c r="AU153" s="154" t="s">
        <v>84</v>
      </c>
      <c r="AY153" s="147" t="s">
        <v>123</v>
      </c>
      <c r="BK153" s="155">
        <f>SUM(BK154:BK165)</f>
        <v>0</v>
      </c>
    </row>
    <row r="154" spans="2:65" s="1" customFormat="1" ht="16.5" customHeight="1">
      <c r="B154" s="31"/>
      <c r="C154" s="114" t="s">
        <v>246</v>
      </c>
      <c r="D154" s="114" t="s">
        <v>118</v>
      </c>
      <c r="E154" s="115" t="s">
        <v>247</v>
      </c>
      <c r="F154" s="116" t="s">
        <v>248</v>
      </c>
      <c r="G154" s="117" t="s">
        <v>195</v>
      </c>
      <c r="H154" s="118">
        <v>1</v>
      </c>
      <c r="I154" s="119"/>
      <c r="J154" s="120">
        <f>ROUND(I154*H154,2)</f>
        <v>0</v>
      </c>
      <c r="K154" s="116" t="s">
        <v>126</v>
      </c>
      <c r="L154" s="31"/>
      <c r="M154" s="121" t="s">
        <v>19</v>
      </c>
      <c r="N154" s="122" t="s">
        <v>47</v>
      </c>
      <c r="P154" s="123">
        <f>O154*H154</f>
        <v>0</v>
      </c>
      <c r="Q154" s="123">
        <v>9.8899999999999995E-3</v>
      </c>
      <c r="R154" s="123">
        <f>Q154*H154</f>
        <v>9.8899999999999995E-3</v>
      </c>
      <c r="S154" s="123">
        <v>0</v>
      </c>
      <c r="T154" s="124">
        <f>S154*H154</f>
        <v>0</v>
      </c>
      <c r="AR154" s="125" t="s">
        <v>122</v>
      </c>
      <c r="AT154" s="125" t="s">
        <v>118</v>
      </c>
      <c r="AU154" s="125" t="s">
        <v>86</v>
      </c>
      <c r="AY154" s="16" t="s">
        <v>123</v>
      </c>
      <c r="BE154" s="126">
        <f>IF(N154="základní",J154,0)</f>
        <v>0</v>
      </c>
      <c r="BF154" s="126">
        <f>IF(N154="snížená",J154,0)</f>
        <v>0</v>
      </c>
      <c r="BG154" s="126">
        <f>IF(N154="zákl. přenesená",J154,0)</f>
        <v>0</v>
      </c>
      <c r="BH154" s="126">
        <f>IF(N154="sníž. přenesená",J154,0)</f>
        <v>0</v>
      </c>
      <c r="BI154" s="126">
        <f>IF(N154="nulová",J154,0)</f>
        <v>0</v>
      </c>
      <c r="BJ154" s="16" t="s">
        <v>84</v>
      </c>
      <c r="BK154" s="126">
        <f>ROUND(I154*H154,2)</f>
        <v>0</v>
      </c>
      <c r="BL154" s="16" t="s">
        <v>122</v>
      </c>
      <c r="BM154" s="125" t="s">
        <v>249</v>
      </c>
    </row>
    <row r="155" spans="2:65" s="1" customFormat="1">
      <c r="B155" s="31"/>
      <c r="D155" s="127" t="s">
        <v>128</v>
      </c>
      <c r="F155" s="128" t="s">
        <v>250</v>
      </c>
      <c r="I155" s="129"/>
      <c r="L155" s="31"/>
      <c r="M155" s="130"/>
      <c r="T155" s="52"/>
      <c r="AT155" s="16" t="s">
        <v>128</v>
      </c>
      <c r="AU155" s="16" t="s">
        <v>86</v>
      </c>
    </row>
    <row r="156" spans="2:65" s="1" customFormat="1">
      <c r="B156" s="31"/>
      <c r="D156" s="132" t="s">
        <v>209</v>
      </c>
      <c r="F156" s="168" t="s">
        <v>251</v>
      </c>
      <c r="I156" s="129"/>
      <c r="L156" s="31"/>
      <c r="M156" s="130"/>
      <c r="T156" s="52"/>
      <c r="AT156" s="16" t="s">
        <v>209</v>
      </c>
      <c r="AU156" s="16" t="s">
        <v>86</v>
      </c>
    </row>
    <row r="157" spans="2:65" s="1" customFormat="1" ht="16.5" customHeight="1">
      <c r="B157" s="31"/>
      <c r="C157" s="158" t="s">
        <v>252</v>
      </c>
      <c r="D157" s="158" t="s">
        <v>199</v>
      </c>
      <c r="E157" s="159" t="s">
        <v>253</v>
      </c>
      <c r="F157" s="160" t="s">
        <v>254</v>
      </c>
      <c r="G157" s="161" t="s">
        <v>195</v>
      </c>
      <c r="H157" s="162">
        <v>1</v>
      </c>
      <c r="I157" s="163"/>
      <c r="J157" s="164">
        <f>ROUND(I157*H157,2)</f>
        <v>0</v>
      </c>
      <c r="K157" s="160" t="s">
        <v>126</v>
      </c>
      <c r="L157" s="165"/>
      <c r="M157" s="166" t="s">
        <v>19</v>
      </c>
      <c r="N157" s="167" t="s">
        <v>47</v>
      </c>
      <c r="P157" s="123">
        <f>O157*H157</f>
        <v>0</v>
      </c>
      <c r="Q157" s="123">
        <v>0.44900000000000001</v>
      </c>
      <c r="R157" s="123">
        <f>Q157*H157</f>
        <v>0.44900000000000001</v>
      </c>
      <c r="S157" s="123">
        <v>0</v>
      </c>
      <c r="T157" s="124">
        <f>S157*H157</f>
        <v>0</v>
      </c>
      <c r="AR157" s="125" t="s">
        <v>136</v>
      </c>
      <c r="AT157" s="125" t="s">
        <v>199</v>
      </c>
      <c r="AU157" s="125" t="s">
        <v>86</v>
      </c>
      <c r="AY157" s="16" t="s">
        <v>123</v>
      </c>
      <c r="BE157" s="126">
        <f>IF(N157="základní",J157,0)</f>
        <v>0</v>
      </c>
      <c r="BF157" s="126">
        <f>IF(N157="snížená",J157,0)</f>
        <v>0</v>
      </c>
      <c r="BG157" s="126">
        <f>IF(N157="zákl. přenesená",J157,0)</f>
        <v>0</v>
      </c>
      <c r="BH157" s="126">
        <f>IF(N157="sníž. přenesená",J157,0)</f>
        <v>0</v>
      </c>
      <c r="BI157" s="126">
        <f>IF(N157="nulová",J157,0)</f>
        <v>0</v>
      </c>
      <c r="BJ157" s="16" t="s">
        <v>84</v>
      </c>
      <c r="BK157" s="126">
        <f>ROUND(I157*H157,2)</f>
        <v>0</v>
      </c>
      <c r="BL157" s="16" t="s">
        <v>122</v>
      </c>
      <c r="BM157" s="125" t="s">
        <v>255</v>
      </c>
    </row>
    <row r="158" spans="2:65" s="1" customFormat="1" ht="24.2" customHeight="1">
      <c r="B158" s="31"/>
      <c r="C158" s="114" t="s">
        <v>256</v>
      </c>
      <c r="D158" s="114" t="s">
        <v>118</v>
      </c>
      <c r="E158" s="115" t="s">
        <v>257</v>
      </c>
      <c r="F158" s="116" t="s">
        <v>258</v>
      </c>
      <c r="G158" s="117" t="s">
        <v>195</v>
      </c>
      <c r="H158" s="118">
        <v>1</v>
      </c>
      <c r="I158" s="119"/>
      <c r="J158" s="120">
        <f>ROUND(I158*H158,2)</f>
        <v>0</v>
      </c>
      <c r="K158" s="116" t="s">
        <v>126</v>
      </c>
      <c r="L158" s="31"/>
      <c r="M158" s="121" t="s">
        <v>19</v>
      </c>
      <c r="N158" s="122" t="s">
        <v>47</v>
      </c>
      <c r="P158" s="123">
        <f>O158*H158</f>
        <v>0</v>
      </c>
      <c r="Q158" s="123">
        <v>9.8000000000000004E-2</v>
      </c>
      <c r="R158" s="123">
        <f>Q158*H158</f>
        <v>9.8000000000000004E-2</v>
      </c>
      <c r="S158" s="123">
        <v>0</v>
      </c>
      <c r="T158" s="124">
        <f>S158*H158</f>
        <v>0</v>
      </c>
      <c r="AR158" s="125" t="s">
        <v>122</v>
      </c>
      <c r="AT158" s="125" t="s">
        <v>118</v>
      </c>
      <c r="AU158" s="125" t="s">
        <v>86</v>
      </c>
      <c r="AY158" s="16" t="s">
        <v>123</v>
      </c>
      <c r="BE158" s="126">
        <f>IF(N158="základní",J158,0)</f>
        <v>0</v>
      </c>
      <c r="BF158" s="126">
        <f>IF(N158="snížená",J158,0)</f>
        <v>0</v>
      </c>
      <c r="BG158" s="126">
        <f>IF(N158="zákl. přenesená",J158,0)</f>
        <v>0</v>
      </c>
      <c r="BH158" s="126">
        <f>IF(N158="sníž. přenesená",J158,0)</f>
        <v>0</v>
      </c>
      <c r="BI158" s="126">
        <f>IF(N158="nulová",J158,0)</f>
        <v>0</v>
      </c>
      <c r="BJ158" s="16" t="s">
        <v>84</v>
      </c>
      <c r="BK158" s="126">
        <f>ROUND(I158*H158,2)</f>
        <v>0</v>
      </c>
      <c r="BL158" s="16" t="s">
        <v>122</v>
      </c>
      <c r="BM158" s="125" t="s">
        <v>259</v>
      </c>
    </row>
    <row r="159" spans="2:65" s="1" customFormat="1">
      <c r="B159" s="31"/>
      <c r="D159" s="127" t="s">
        <v>128</v>
      </c>
      <c r="F159" s="128" t="s">
        <v>260</v>
      </c>
      <c r="I159" s="129"/>
      <c r="L159" s="31"/>
      <c r="M159" s="130"/>
      <c r="T159" s="52"/>
      <c r="AT159" s="16" t="s">
        <v>128</v>
      </c>
      <c r="AU159" s="16" t="s">
        <v>86</v>
      </c>
    </row>
    <row r="160" spans="2:65" s="1" customFormat="1" ht="24.2" customHeight="1">
      <c r="B160" s="31"/>
      <c r="C160" s="114" t="s">
        <v>261</v>
      </c>
      <c r="D160" s="114" t="s">
        <v>118</v>
      </c>
      <c r="E160" s="115" t="s">
        <v>262</v>
      </c>
      <c r="F160" s="116" t="s">
        <v>263</v>
      </c>
      <c r="G160" s="117" t="s">
        <v>195</v>
      </c>
      <c r="H160" s="118">
        <v>6</v>
      </c>
      <c r="I160" s="119"/>
      <c r="J160" s="120">
        <f>ROUND(I160*H160,2)</f>
        <v>0</v>
      </c>
      <c r="K160" s="116" t="s">
        <v>126</v>
      </c>
      <c r="L160" s="31"/>
      <c r="M160" s="121" t="s">
        <v>19</v>
      </c>
      <c r="N160" s="122" t="s">
        <v>47</v>
      </c>
      <c r="P160" s="123">
        <f>O160*H160</f>
        <v>0</v>
      </c>
      <c r="Q160" s="123">
        <v>0.62248000000000003</v>
      </c>
      <c r="R160" s="123">
        <f>Q160*H160</f>
        <v>3.7348800000000004</v>
      </c>
      <c r="S160" s="123">
        <v>0.62</v>
      </c>
      <c r="T160" s="124">
        <f>S160*H160</f>
        <v>3.7199999999999998</v>
      </c>
      <c r="AR160" s="125" t="s">
        <v>122</v>
      </c>
      <c r="AT160" s="125" t="s">
        <v>118</v>
      </c>
      <c r="AU160" s="125" t="s">
        <v>86</v>
      </c>
      <c r="AY160" s="16" t="s">
        <v>123</v>
      </c>
      <c r="BE160" s="126">
        <f>IF(N160="základní",J160,0)</f>
        <v>0</v>
      </c>
      <c r="BF160" s="126">
        <f>IF(N160="snížená",J160,0)</f>
        <v>0</v>
      </c>
      <c r="BG160" s="126">
        <f>IF(N160="zákl. přenesená",J160,0)</f>
        <v>0</v>
      </c>
      <c r="BH160" s="126">
        <f>IF(N160="sníž. přenesená",J160,0)</f>
        <v>0</v>
      </c>
      <c r="BI160" s="126">
        <f>IF(N160="nulová",J160,0)</f>
        <v>0</v>
      </c>
      <c r="BJ160" s="16" t="s">
        <v>84</v>
      </c>
      <c r="BK160" s="126">
        <f>ROUND(I160*H160,2)</f>
        <v>0</v>
      </c>
      <c r="BL160" s="16" t="s">
        <v>122</v>
      </c>
      <c r="BM160" s="125" t="s">
        <v>264</v>
      </c>
    </row>
    <row r="161" spans="2:65" s="1" customFormat="1">
      <c r="B161" s="31"/>
      <c r="D161" s="127" t="s">
        <v>128</v>
      </c>
      <c r="F161" s="128" t="s">
        <v>265</v>
      </c>
      <c r="I161" s="129"/>
      <c r="L161" s="31"/>
      <c r="M161" s="130"/>
      <c r="T161" s="52"/>
      <c r="AT161" s="16" t="s">
        <v>128</v>
      </c>
      <c r="AU161" s="16" t="s">
        <v>86</v>
      </c>
    </row>
    <row r="162" spans="2:65" s="1" customFormat="1" ht="21.75" customHeight="1">
      <c r="B162" s="31"/>
      <c r="C162" s="158" t="s">
        <v>266</v>
      </c>
      <c r="D162" s="158" t="s">
        <v>199</v>
      </c>
      <c r="E162" s="159" t="s">
        <v>267</v>
      </c>
      <c r="F162" s="160" t="s">
        <v>268</v>
      </c>
      <c r="G162" s="161" t="s">
        <v>195</v>
      </c>
      <c r="H162" s="162">
        <v>7</v>
      </c>
      <c r="I162" s="163"/>
      <c r="J162" s="164">
        <f>ROUND(I162*H162,2)</f>
        <v>0</v>
      </c>
      <c r="K162" s="160" t="s">
        <v>126</v>
      </c>
      <c r="L162" s="165"/>
      <c r="M162" s="166" t="s">
        <v>19</v>
      </c>
      <c r="N162" s="167" t="s">
        <v>47</v>
      </c>
      <c r="P162" s="123">
        <f>O162*H162</f>
        <v>0</v>
      </c>
      <c r="Q162" s="123">
        <v>6.9000000000000006E-2</v>
      </c>
      <c r="R162" s="123">
        <f>Q162*H162</f>
        <v>0.48300000000000004</v>
      </c>
      <c r="S162" s="123">
        <v>0</v>
      </c>
      <c r="T162" s="124">
        <f>S162*H162</f>
        <v>0</v>
      </c>
      <c r="AR162" s="125" t="s">
        <v>136</v>
      </c>
      <c r="AT162" s="125" t="s">
        <v>199</v>
      </c>
      <c r="AU162" s="125" t="s">
        <v>86</v>
      </c>
      <c r="AY162" s="16" t="s">
        <v>123</v>
      </c>
      <c r="BE162" s="126">
        <f>IF(N162="základní",J162,0)</f>
        <v>0</v>
      </c>
      <c r="BF162" s="126">
        <f>IF(N162="snížená",J162,0)</f>
        <v>0</v>
      </c>
      <c r="BG162" s="126">
        <f>IF(N162="zákl. přenesená",J162,0)</f>
        <v>0</v>
      </c>
      <c r="BH162" s="126">
        <f>IF(N162="sníž. přenesená",J162,0)</f>
        <v>0</v>
      </c>
      <c r="BI162" s="126">
        <f>IF(N162="nulová",J162,0)</f>
        <v>0</v>
      </c>
      <c r="BJ162" s="16" t="s">
        <v>84</v>
      </c>
      <c r="BK162" s="126">
        <f>ROUND(I162*H162,2)</f>
        <v>0</v>
      </c>
      <c r="BL162" s="16" t="s">
        <v>122</v>
      </c>
      <c r="BM162" s="125" t="s">
        <v>269</v>
      </c>
    </row>
    <row r="163" spans="2:65" s="1" customFormat="1" ht="24.2" customHeight="1">
      <c r="B163" s="31"/>
      <c r="C163" s="114" t="s">
        <v>270</v>
      </c>
      <c r="D163" s="114" t="s">
        <v>118</v>
      </c>
      <c r="E163" s="115" t="s">
        <v>271</v>
      </c>
      <c r="F163" s="116" t="s">
        <v>272</v>
      </c>
      <c r="G163" s="117" t="s">
        <v>195</v>
      </c>
      <c r="H163" s="118">
        <v>2</v>
      </c>
      <c r="I163" s="119"/>
      <c r="J163" s="120">
        <f>ROUND(I163*H163,2)</f>
        <v>0</v>
      </c>
      <c r="K163" s="116" t="s">
        <v>126</v>
      </c>
      <c r="L163" s="31"/>
      <c r="M163" s="121" t="s">
        <v>19</v>
      </c>
      <c r="N163" s="122" t="s">
        <v>47</v>
      </c>
      <c r="P163" s="123">
        <f>O163*H163</f>
        <v>0</v>
      </c>
      <c r="Q163" s="123">
        <v>0.42764999999999997</v>
      </c>
      <c r="R163" s="123">
        <f>Q163*H163</f>
        <v>0.85529999999999995</v>
      </c>
      <c r="S163" s="123">
        <v>0.35</v>
      </c>
      <c r="T163" s="124">
        <f>S163*H163</f>
        <v>0.7</v>
      </c>
      <c r="AR163" s="125" t="s">
        <v>122</v>
      </c>
      <c r="AT163" s="125" t="s">
        <v>118</v>
      </c>
      <c r="AU163" s="125" t="s">
        <v>86</v>
      </c>
      <c r="AY163" s="16" t="s">
        <v>123</v>
      </c>
      <c r="BE163" s="126">
        <f>IF(N163="základní",J163,0)</f>
        <v>0</v>
      </c>
      <c r="BF163" s="126">
        <f>IF(N163="snížená",J163,0)</f>
        <v>0</v>
      </c>
      <c r="BG163" s="126">
        <f>IF(N163="zákl. přenesená",J163,0)</f>
        <v>0</v>
      </c>
      <c r="BH163" s="126">
        <f>IF(N163="sníž. přenesená",J163,0)</f>
        <v>0</v>
      </c>
      <c r="BI163" s="126">
        <f>IF(N163="nulová",J163,0)</f>
        <v>0</v>
      </c>
      <c r="BJ163" s="16" t="s">
        <v>84</v>
      </c>
      <c r="BK163" s="126">
        <f>ROUND(I163*H163,2)</f>
        <v>0</v>
      </c>
      <c r="BL163" s="16" t="s">
        <v>122</v>
      </c>
      <c r="BM163" s="125" t="s">
        <v>273</v>
      </c>
    </row>
    <row r="164" spans="2:65" s="1" customFormat="1">
      <c r="B164" s="31"/>
      <c r="D164" s="127" t="s">
        <v>128</v>
      </c>
      <c r="F164" s="128" t="s">
        <v>274</v>
      </c>
      <c r="I164" s="129"/>
      <c r="L164" s="31"/>
      <c r="M164" s="130"/>
      <c r="T164" s="52"/>
      <c r="AT164" s="16" t="s">
        <v>128</v>
      </c>
      <c r="AU164" s="16" t="s">
        <v>86</v>
      </c>
    </row>
    <row r="165" spans="2:65" s="1" customFormat="1" ht="21.75" customHeight="1">
      <c r="B165" s="31"/>
      <c r="C165" s="158" t="s">
        <v>275</v>
      </c>
      <c r="D165" s="158" t="s">
        <v>199</v>
      </c>
      <c r="E165" s="159" t="s">
        <v>267</v>
      </c>
      <c r="F165" s="160" t="s">
        <v>268</v>
      </c>
      <c r="G165" s="161" t="s">
        <v>195</v>
      </c>
      <c r="H165" s="162">
        <v>2</v>
      </c>
      <c r="I165" s="163"/>
      <c r="J165" s="164">
        <f>ROUND(I165*H165,2)</f>
        <v>0</v>
      </c>
      <c r="K165" s="160" t="s">
        <v>126</v>
      </c>
      <c r="L165" s="165"/>
      <c r="M165" s="166" t="s">
        <v>19</v>
      </c>
      <c r="N165" s="167" t="s">
        <v>47</v>
      </c>
      <c r="P165" s="123">
        <f>O165*H165</f>
        <v>0</v>
      </c>
      <c r="Q165" s="123">
        <v>6.9000000000000006E-2</v>
      </c>
      <c r="R165" s="123">
        <f>Q165*H165</f>
        <v>0.13800000000000001</v>
      </c>
      <c r="S165" s="123">
        <v>0</v>
      </c>
      <c r="T165" s="124">
        <f>S165*H165</f>
        <v>0</v>
      </c>
      <c r="AR165" s="125" t="s">
        <v>136</v>
      </c>
      <c r="AT165" s="125" t="s">
        <v>199</v>
      </c>
      <c r="AU165" s="125" t="s">
        <v>86</v>
      </c>
      <c r="AY165" s="16" t="s">
        <v>123</v>
      </c>
      <c r="BE165" s="126">
        <f>IF(N165="základní",J165,0)</f>
        <v>0</v>
      </c>
      <c r="BF165" s="126">
        <f>IF(N165="snížená",J165,0)</f>
        <v>0</v>
      </c>
      <c r="BG165" s="126">
        <f>IF(N165="zákl. přenesená",J165,0)</f>
        <v>0</v>
      </c>
      <c r="BH165" s="126">
        <f>IF(N165="sníž. přenesená",J165,0)</f>
        <v>0</v>
      </c>
      <c r="BI165" s="126">
        <f>IF(N165="nulová",J165,0)</f>
        <v>0</v>
      </c>
      <c r="BJ165" s="16" t="s">
        <v>84</v>
      </c>
      <c r="BK165" s="126">
        <f>ROUND(I165*H165,2)</f>
        <v>0</v>
      </c>
      <c r="BL165" s="16" t="s">
        <v>122</v>
      </c>
      <c r="BM165" s="125" t="s">
        <v>276</v>
      </c>
    </row>
    <row r="166" spans="2:65" s="13" customFormat="1" ht="22.9" customHeight="1">
      <c r="B166" s="146"/>
      <c r="D166" s="147" t="s">
        <v>75</v>
      </c>
      <c r="E166" s="156" t="s">
        <v>166</v>
      </c>
      <c r="F166" s="156" t="s">
        <v>277</v>
      </c>
      <c r="I166" s="149"/>
      <c r="J166" s="157">
        <f>BK166</f>
        <v>0</v>
      </c>
      <c r="L166" s="146"/>
      <c r="M166" s="151"/>
      <c r="P166" s="152">
        <f>SUM(P167:P187)</f>
        <v>0</v>
      </c>
      <c r="R166" s="152">
        <f>SUM(R167:R187)</f>
        <v>75.570708600000003</v>
      </c>
      <c r="T166" s="153">
        <f>SUM(T167:T187)</f>
        <v>0</v>
      </c>
      <c r="AR166" s="147" t="s">
        <v>84</v>
      </c>
      <c r="AT166" s="154" t="s">
        <v>75</v>
      </c>
      <c r="AU166" s="154" t="s">
        <v>84</v>
      </c>
      <c r="AY166" s="147" t="s">
        <v>123</v>
      </c>
      <c r="BK166" s="155">
        <f>SUM(BK167:BK187)</f>
        <v>0</v>
      </c>
    </row>
    <row r="167" spans="2:65" s="1" customFormat="1" ht="24.2" customHeight="1">
      <c r="B167" s="31"/>
      <c r="C167" s="114" t="s">
        <v>278</v>
      </c>
      <c r="D167" s="114" t="s">
        <v>118</v>
      </c>
      <c r="E167" s="115" t="s">
        <v>279</v>
      </c>
      <c r="F167" s="116" t="s">
        <v>280</v>
      </c>
      <c r="G167" s="117" t="s">
        <v>139</v>
      </c>
      <c r="H167" s="118">
        <v>319</v>
      </c>
      <c r="I167" s="119"/>
      <c r="J167" s="120">
        <f>ROUND(I167*H167,2)</f>
        <v>0</v>
      </c>
      <c r="K167" s="116" t="s">
        <v>126</v>
      </c>
      <c r="L167" s="31"/>
      <c r="M167" s="121" t="s">
        <v>19</v>
      </c>
      <c r="N167" s="122" t="s">
        <v>47</v>
      </c>
      <c r="P167" s="123">
        <f>O167*H167</f>
        <v>0</v>
      </c>
      <c r="Q167" s="123">
        <v>0.15540000000000001</v>
      </c>
      <c r="R167" s="123">
        <f>Q167*H167</f>
        <v>49.572600000000001</v>
      </c>
      <c r="S167" s="123">
        <v>0</v>
      </c>
      <c r="T167" s="124">
        <f>S167*H167</f>
        <v>0</v>
      </c>
      <c r="AR167" s="125" t="s">
        <v>122</v>
      </c>
      <c r="AT167" s="125" t="s">
        <v>118</v>
      </c>
      <c r="AU167" s="125" t="s">
        <v>86</v>
      </c>
      <c r="AY167" s="16" t="s">
        <v>123</v>
      </c>
      <c r="BE167" s="126">
        <f>IF(N167="základní",J167,0)</f>
        <v>0</v>
      </c>
      <c r="BF167" s="126">
        <f>IF(N167="snížená",J167,0)</f>
        <v>0</v>
      </c>
      <c r="BG167" s="126">
        <f>IF(N167="zákl. přenesená",J167,0)</f>
        <v>0</v>
      </c>
      <c r="BH167" s="126">
        <f>IF(N167="sníž. přenesená",J167,0)</f>
        <v>0</v>
      </c>
      <c r="BI167" s="126">
        <f>IF(N167="nulová",J167,0)</f>
        <v>0</v>
      </c>
      <c r="BJ167" s="16" t="s">
        <v>84</v>
      </c>
      <c r="BK167" s="126">
        <f>ROUND(I167*H167,2)</f>
        <v>0</v>
      </c>
      <c r="BL167" s="16" t="s">
        <v>122</v>
      </c>
      <c r="BM167" s="125" t="s">
        <v>281</v>
      </c>
    </row>
    <row r="168" spans="2:65" s="1" customFormat="1">
      <c r="B168" s="31"/>
      <c r="D168" s="127" t="s">
        <v>128</v>
      </c>
      <c r="F168" s="128" t="s">
        <v>282</v>
      </c>
      <c r="I168" s="129"/>
      <c r="L168" s="31"/>
      <c r="M168" s="130"/>
      <c r="T168" s="52"/>
      <c r="AT168" s="16" t="s">
        <v>128</v>
      </c>
      <c r="AU168" s="16" t="s">
        <v>86</v>
      </c>
    </row>
    <row r="169" spans="2:65" s="11" customFormat="1">
      <c r="B169" s="131"/>
      <c r="D169" s="132" t="s">
        <v>130</v>
      </c>
      <c r="E169" s="133" t="s">
        <v>19</v>
      </c>
      <c r="F169" s="134" t="s">
        <v>283</v>
      </c>
      <c r="H169" s="135">
        <v>319</v>
      </c>
      <c r="I169" s="136"/>
      <c r="L169" s="131"/>
      <c r="M169" s="137"/>
      <c r="T169" s="138"/>
      <c r="AT169" s="133" t="s">
        <v>130</v>
      </c>
      <c r="AU169" s="133" t="s">
        <v>86</v>
      </c>
      <c r="AV169" s="11" t="s">
        <v>86</v>
      </c>
      <c r="AW169" s="11" t="s">
        <v>35</v>
      </c>
      <c r="AX169" s="11" t="s">
        <v>76</v>
      </c>
      <c r="AY169" s="133" t="s">
        <v>123</v>
      </c>
    </row>
    <row r="170" spans="2:65" s="12" customFormat="1">
      <c r="B170" s="139"/>
      <c r="D170" s="132" t="s">
        <v>130</v>
      </c>
      <c r="E170" s="140" t="s">
        <v>19</v>
      </c>
      <c r="F170" s="141" t="s">
        <v>132</v>
      </c>
      <c r="H170" s="142">
        <v>319</v>
      </c>
      <c r="I170" s="143"/>
      <c r="L170" s="139"/>
      <c r="M170" s="144"/>
      <c r="T170" s="145"/>
      <c r="AT170" s="140" t="s">
        <v>130</v>
      </c>
      <c r="AU170" s="140" t="s">
        <v>86</v>
      </c>
      <c r="AV170" s="12" t="s">
        <v>122</v>
      </c>
      <c r="AW170" s="12" t="s">
        <v>35</v>
      </c>
      <c r="AX170" s="12" t="s">
        <v>84</v>
      </c>
      <c r="AY170" s="140" t="s">
        <v>123</v>
      </c>
    </row>
    <row r="171" spans="2:65" s="1" customFormat="1" ht="16.5" customHeight="1">
      <c r="B171" s="31"/>
      <c r="C171" s="158" t="s">
        <v>284</v>
      </c>
      <c r="D171" s="158" t="s">
        <v>199</v>
      </c>
      <c r="E171" s="159" t="s">
        <v>285</v>
      </c>
      <c r="F171" s="160" t="s">
        <v>286</v>
      </c>
      <c r="G171" s="161" t="s">
        <v>139</v>
      </c>
      <c r="H171" s="162">
        <v>189.72</v>
      </c>
      <c r="I171" s="163"/>
      <c r="J171" s="164">
        <f>ROUND(I171*H171,2)</f>
        <v>0</v>
      </c>
      <c r="K171" s="160" t="s">
        <v>126</v>
      </c>
      <c r="L171" s="165"/>
      <c r="M171" s="166" t="s">
        <v>19</v>
      </c>
      <c r="N171" s="167" t="s">
        <v>47</v>
      </c>
      <c r="P171" s="123">
        <f>O171*H171</f>
        <v>0</v>
      </c>
      <c r="Q171" s="123">
        <v>0.08</v>
      </c>
      <c r="R171" s="123">
        <f>Q171*H171</f>
        <v>15.1776</v>
      </c>
      <c r="S171" s="123">
        <v>0</v>
      </c>
      <c r="T171" s="124">
        <f>S171*H171</f>
        <v>0</v>
      </c>
      <c r="AR171" s="125" t="s">
        <v>136</v>
      </c>
      <c r="AT171" s="125" t="s">
        <v>199</v>
      </c>
      <c r="AU171" s="125" t="s">
        <v>86</v>
      </c>
      <c r="AY171" s="16" t="s">
        <v>123</v>
      </c>
      <c r="BE171" s="126">
        <f>IF(N171="základní",J171,0)</f>
        <v>0</v>
      </c>
      <c r="BF171" s="126">
        <f>IF(N171="snížená",J171,0)</f>
        <v>0</v>
      </c>
      <c r="BG171" s="126">
        <f>IF(N171="zákl. přenesená",J171,0)</f>
        <v>0</v>
      </c>
      <c r="BH171" s="126">
        <f>IF(N171="sníž. přenesená",J171,0)</f>
        <v>0</v>
      </c>
      <c r="BI171" s="126">
        <f>IF(N171="nulová",J171,0)</f>
        <v>0</v>
      </c>
      <c r="BJ171" s="16" t="s">
        <v>84</v>
      </c>
      <c r="BK171" s="126">
        <f>ROUND(I171*H171,2)</f>
        <v>0</v>
      </c>
      <c r="BL171" s="16" t="s">
        <v>122</v>
      </c>
      <c r="BM171" s="125" t="s">
        <v>287</v>
      </c>
    </row>
    <row r="172" spans="2:65" s="11" customFormat="1">
      <c r="B172" s="131"/>
      <c r="D172" s="132" t="s">
        <v>130</v>
      </c>
      <c r="F172" s="134" t="s">
        <v>288</v>
      </c>
      <c r="H172" s="135">
        <v>189.72</v>
      </c>
      <c r="I172" s="136"/>
      <c r="L172" s="131"/>
      <c r="M172" s="137"/>
      <c r="T172" s="138"/>
      <c r="AT172" s="133" t="s">
        <v>130</v>
      </c>
      <c r="AU172" s="133" t="s">
        <v>86</v>
      </c>
      <c r="AV172" s="11" t="s">
        <v>86</v>
      </c>
      <c r="AW172" s="11" t="s">
        <v>4</v>
      </c>
      <c r="AX172" s="11" t="s">
        <v>84</v>
      </c>
      <c r="AY172" s="133" t="s">
        <v>123</v>
      </c>
    </row>
    <row r="173" spans="2:65" s="1" customFormat="1" ht="16.5" customHeight="1">
      <c r="B173" s="31"/>
      <c r="C173" s="158" t="s">
        <v>289</v>
      </c>
      <c r="D173" s="158" t="s">
        <v>199</v>
      </c>
      <c r="E173" s="159" t="s">
        <v>290</v>
      </c>
      <c r="F173" s="160" t="s">
        <v>291</v>
      </c>
      <c r="G173" s="161" t="s">
        <v>139</v>
      </c>
      <c r="H173" s="162">
        <v>88.74</v>
      </c>
      <c r="I173" s="163"/>
      <c r="J173" s="164">
        <f>ROUND(I173*H173,2)</f>
        <v>0</v>
      </c>
      <c r="K173" s="160" t="s">
        <v>126</v>
      </c>
      <c r="L173" s="165"/>
      <c r="M173" s="166" t="s">
        <v>19</v>
      </c>
      <c r="N173" s="167" t="s">
        <v>47</v>
      </c>
      <c r="P173" s="123">
        <f>O173*H173</f>
        <v>0</v>
      </c>
      <c r="Q173" s="123">
        <v>5.6000000000000001E-2</v>
      </c>
      <c r="R173" s="123">
        <f>Q173*H173</f>
        <v>4.9694399999999996</v>
      </c>
      <c r="S173" s="123">
        <v>0</v>
      </c>
      <c r="T173" s="124">
        <f>S173*H173</f>
        <v>0</v>
      </c>
      <c r="AR173" s="125" t="s">
        <v>136</v>
      </c>
      <c r="AT173" s="125" t="s">
        <v>199</v>
      </c>
      <c r="AU173" s="125" t="s">
        <v>86</v>
      </c>
      <c r="AY173" s="16" t="s">
        <v>123</v>
      </c>
      <c r="BE173" s="126">
        <f>IF(N173="základní",J173,0)</f>
        <v>0</v>
      </c>
      <c r="BF173" s="126">
        <f>IF(N173="snížená",J173,0)</f>
        <v>0</v>
      </c>
      <c r="BG173" s="126">
        <f>IF(N173="zákl. přenesená",J173,0)</f>
        <v>0</v>
      </c>
      <c r="BH173" s="126">
        <f>IF(N173="sníž. přenesená",J173,0)</f>
        <v>0</v>
      </c>
      <c r="BI173" s="126">
        <f>IF(N173="nulová",J173,0)</f>
        <v>0</v>
      </c>
      <c r="BJ173" s="16" t="s">
        <v>84</v>
      </c>
      <c r="BK173" s="126">
        <f>ROUND(I173*H173,2)</f>
        <v>0</v>
      </c>
      <c r="BL173" s="16" t="s">
        <v>122</v>
      </c>
      <c r="BM173" s="125" t="s">
        <v>292</v>
      </c>
    </row>
    <row r="174" spans="2:65" s="11" customFormat="1">
      <c r="B174" s="131"/>
      <c r="D174" s="132" t="s">
        <v>130</v>
      </c>
      <c r="F174" s="134" t="s">
        <v>293</v>
      </c>
      <c r="H174" s="135">
        <v>88.74</v>
      </c>
      <c r="I174" s="136"/>
      <c r="L174" s="131"/>
      <c r="M174" s="137"/>
      <c r="T174" s="138"/>
      <c r="AT174" s="133" t="s">
        <v>130</v>
      </c>
      <c r="AU174" s="133" t="s">
        <v>86</v>
      </c>
      <c r="AV174" s="11" t="s">
        <v>86</v>
      </c>
      <c r="AW174" s="11" t="s">
        <v>4</v>
      </c>
      <c r="AX174" s="11" t="s">
        <v>84</v>
      </c>
      <c r="AY174" s="133" t="s">
        <v>123</v>
      </c>
    </row>
    <row r="175" spans="2:65" s="1" customFormat="1" ht="16.5" customHeight="1">
      <c r="B175" s="31"/>
      <c r="C175" s="158" t="s">
        <v>294</v>
      </c>
      <c r="D175" s="158" t="s">
        <v>199</v>
      </c>
      <c r="E175" s="159" t="s">
        <v>295</v>
      </c>
      <c r="F175" s="160" t="s">
        <v>296</v>
      </c>
      <c r="G175" s="161" t="s">
        <v>139</v>
      </c>
      <c r="H175" s="162">
        <v>13.26</v>
      </c>
      <c r="I175" s="163"/>
      <c r="J175" s="164">
        <f>ROUND(I175*H175,2)</f>
        <v>0</v>
      </c>
      <c r="K175" s="160" t="s">
        <v>126</v>
      </c>
      <c r="L175" s="165"/>
      <c r="M175" s="166" t="s">
        <v>19</v>
      </c>
      <c r="N175" s="167" t="s">
        <v>47</v>
      </c>
      <c r="P175" s="123">
        <f>O175*H175</f>
        <v>0</v>
      </c>
      <c r="Q175" s="123">
        <v>4.8300000000000003E-2</v>
      </c>
      <c r="R175" s="123">
        <f>Q175*H175</f>
        <v>0.64045799999999997</v>
      </c>
      <c r="S175" s="123">
        <v>0</v>
      </c>
      <c r="T175" s="124">
        <f>S175*H175</f>
        <v>0</v>
      </c>
      <c r="AR175" s="125" t="s">
        <v>136</v>
      </c>
      <c r="AT175" s="125" t="s">
        <v>199</v>
      </c>
      <c r="AU175" s="125" t="s">
        <v>86</v>
      </c>
      <c r="AY175" s="16" t="s">
        <v>123</v>
      </c>
      <c r="BE175" s="126">
        <f>IF(N175="základní",J175,0)</f>
        <v>0</v>
      </c>
      <c r="BF175" s="126">
        <f>IF(N175="snížená",J175,0)</f>
        <v>0</v>
      </c>
      <c r="BG175" s="126">
        <f>IF(N175="zákl. přenesená",J175,0)</f>
        <v>0</v>
      </c>
      <c r="BH175" s="126">
        <f>IF(N175="sníž. přenesená",J175,0)</f>
        <v>0</v>
      </c>
      <c r="BI175" s="126">
        <f>IF(N175="nulová",J175,0)</f>
        <v>0</v>
      </c>
      <c r="BJ175" s="16" t="s">
        <v>84</v>
      </c>
      <c r="BK175" s="126">
        <f>ROUND(I175*H175,2)</f>
        <v>0</v>
      </c>
      <c r="BL175" s="16" t="s">
        <v>122</v>
      </c>
      <c r="BM175" s="125" t="s">
        <v>297</v>
      </c>
    </row>
    <row r="176" spans="2:65" s="11" customFormat="1">
      <c r="B176" s="131"/>
      <c r="D176" s="132" t="s">
        <v>130</v>
      </c>
      <c r="F176" s="134" t="s">
        <v>298</v>
      </c>
      <c r="H176" s="135">
        <v>13.26</v>
      </c>
      <c r="I176" s="136"/>
      <c r="L176" s="131"/>
      <c r="M176" s="137"/>
      <c r="T176" s="138"/>
      <c r="AT176" s="133" t="s">
        <v>130</v>
      </c>
      <c r="AU176" s="133" t="s">
        <v>86</v>
      </c>
      <c r="AV176" s="11" t="s">
        <v>86</v>
      </c>
      <c r="AW176" s="11" t="s">
        <v>4</v>
      </c>
      <c r="AX176" s="11" t="s">
        <v>84</v>
      </c>
      <c r="AY176" s="133" t="s">
        <v>123</v>
      </c>
    </row>
    <row r="177" spans="2:65" s="1" customFormat="1" ht="16.5" customHeight="1">
      <c r="B177" s="31"/>
      <c r="C177" s="158" t="s">
        <v>299</v>
      </c>
      <c r="D177" s="158" t="s">
        <v>199</v>
      </c>
      <c r="E177" s="159" t="s">
        <v>300</v>
      </c>
      <c r="F177" s="160" t="s">
        <v>301</v>
      </c>
      <c r="G177" s="161" t="s">
        <v>139</v>
      </c>
      <c r="H177" s="162">
        <v>9.18</v>
      </c>
      <c r="I177" s="163"/>
      <c r="J177" s="164">
        <f>ROUND(I177*H177,2)</f>
        <v>0</v>
      </c>
      <c r="K177" s="160" t="s">
        <v>126</v>
      </c>
      <c r="L177" s="165"/>
      <c r="M177" s="166" t="s">
        <v>19</v>
      </c>
      <c r="N177" s="167" t="s">
        <v>47</v>
      </c>
      <c r="P177" s="123">
        <f>O177*H177</f>
        <v>0</v>
      </c>
      <c r="Q177" s="123">
        <v>6.5670000000000006E-2</v>
      </c>
      <c r="R177" s="123">
        <f>Q177*H177</f>
        <v>0.60285060000000001</v>
      </c>
      <c r="S177" s="123">
        <v>0</v>
      </c>
      <c r="T177" s="124">
        <f>S177*H177</f>
        <v>0</v>
      </c>
      <c r="AR177" s="125" t="s">
        <v>136</v>
      </c>
      <c r="AT177" s="125" t="s">
        <v>199</v>
      </c>
      <c r="AU177" s="125" t="s">
        <v>86</v>
      </c>
      <c r="AY177" s="16" t="s">
        <v>123</v>
      </c>
      <c r="BE177" s="126">
        <f>IF(N177="základní",J177,0)</f>
        <v>0</v>
      </c>
      <c r="BF177" s="126">
        <f>IF(N177="snížená",J177,0)</f>
        <v>0</v>
      </c>
      <c r="BG177" s="126">
        <f>IF(N177="zákl. přenesená",J177,0)</f>
        <v>0</v>
      </c>
      <c r="BH177" s="126">
        <f>IF(N177="sníž. přenesená",J177,0)</f>
        <v>0</v>
      </c>
      <c r="BI177" s="126">
        <f>IF(N177="nulová",J177,0)</f>
        <v>0</v>
      </c>
      <c r="BJ177" s="16" t="s">
        <v>84</v>
      </c>
      <c r="BK177" s="126">
        <f>ROUND(I177*H177,2)</f>
        <v>0</v>
      </c>
      <c r="BL177" s="16" t="s">
        <v>122</v>
      </c>
      <c r="BM177" s="125" t="s">
        <v>302</v>
      </c>
    </row>
    <row r="178" spans="2:65" s="11" customFormat="1">
      <c r="B178" s="131"/>
      <c r="D178" s="132" t="s">
        <v>130</v>
      </c>
      <c r="F178" s="134" t="s">
        <v>303</v>
      </c>
      <c r="H178" s="135">
        <v>9.18</v>
      </c>
      <c r="I178" s="136"/>
      <c r="L178" s="131"/>
      <c r="M178" s="137"/>
      <c r="T178" s="138"/>
      <c r="AT178" s="133" t="s">
        <v>130</v>
      </c>
      <c r="AU178" s="133" t="s">
        <v>86</v>
      </c>
      <c r="AV178" s="11" t="s">
        <v>86</v>
      </c>
      <c r="AW178" s="11" t="s">
        <v>4</v>
      </c>
      <c r="AX178" s="11" t="s">
        <v>84</v>
      </c>
      <c r="AY178" s="133" t="s">
        <v>123</v>
      </c>
    </row>
    <row r="179" spans="2:65" s="1" customFormat="1" ht="16.5" customHeight="1">
      <c r="B179" s="31"/>
      <c r="C179" s="158" t="s">
        <v>304</v>
      </c>
      <c r="D179" s="158" t="s">
        <v>199</v>
      </c>
      <c r="E179" s="159" t="s">
        <v>305</v>
      </c>
      <c r="F179" s="160" t="s">
        <v>306</v>
      </c>
      <c r="G179" s="161" t="s">
        <v>139</v>
      </c>
      <c r="H179" s="162">
        <v>14.28</v>
      </c>
      <c r="I179" s="163"/>
      <c r="J179" s="164">
        <f>ROUND(I179*H179,2)</f>
        <v>0</v>
      </c>
      <c r="K179" s="160" t="s">
        <v>126</v>
      </c>
      <c r="L179" s="165"/>
      <c r="M179" s="166" t="s">
        <v>19</v>
      </c>
      <c r="N179" s="167" t="s">
        <v>47</v>
      </c>
      <c r="P179" s="123">
        <f>O179*H179</f>
        <v>0</v>
      </c>
      <c r="Q179" s="123">
        <v>9.1999999999999998E-2</v>
      </c>
      <c r="R179" s="123">
        <f>Q179*H179</f>
        <v>1.3137599999999998</v>
      </c>
      <c r="S179" s="123">
        <v>0</v>
      </c>
      <c r="T179" s="124">
        <f>S179*H179</f>
        <v>0</v>
      </c>
      <c r="AR179" s="125" t="s">
        <v>136</v>
      </c>
      <c r="AT179" s="125" t="s">
        <v>199</v>
      </c>
      <c r="AU179" s="125" t="s">
        <v>86</v>
      </c>
      <c r="AY179" s="16" t="s">
        <v>123</v>
      </c>
      <c r="BE179" s="126">
        <f>IF(N179="základní",J179,0)</f>
        <v>0</v>
      </c>
      <c r="BF179" s="126">
        <f>IF(N179="snížená",J179,0)</f>
        <v>0</v>
      </c>
      <c r="BG179" s="126">
        <f>IF(N179="zákl. přenesená",J179,0)</f>
        <v>0</v>
      </c>
      <c r="BH179" s="126">
        <f>IF(N179="sníž. přenesená",J179,0)</f>
        <v>0</v>
      </c>
      <c r="BI179" s="126">
        <f>IF(N179="nulová",J179,0)</f>
        <v>0</v>
      </c>
      <c r="BJ179" s="16" t="s">
        <v>84</v>
      </c>
      <c r="BK179" s="126">
        <f>ROUND(I179*H179,2)</f>
        <v>0</v>
      </c>
      <c r="BL179" s="16" t="s">
        <v>122</v>
      </c>
      <c r="BM179" s="125" t="s">
        <v>307</v>
      </c>
    </row>
    <row r="180" spans="2:65" s="11" customFormat="1">
      <c r="B180" s="131"/>
      <c r="D180" s="132" t="s">
        <v>130</v>
      </c>
      <c r="F180" s="134" t="s">
        <v>308</v>
      </c>
      <c r="H180" s="135">
        <v>14.28</v>
      </c>
      <c r="I180" s="136"/>
      <c r="L180" s="131"/>
      <c r="M180" s="137"/>
      <c r="T180" s="138"/>
      <c r="AT180" s="133" t="s">
        <v>130</v>
      </c>
      <c r="AU180" s="133" t="s">
        <v>86</v>
      </c>
      <c r="AV180" s="11" t="s">
        <v>86</v>
      </c>
      <c r="AW180" s="11" t="s">
        <v>4</v>
      </c>
      <c r="AX180" s="11" t="s">
        <v>84</v>
      </c>
      <c r="AY180" s="133" t="s">
        <v>123</v>
      </c>
    </row>
    <row r="181" spans="2:65" s="1" customFormat="1" ht="16.5" customHeight="1">
      <c r="B181" s="31"/>
      <c r="C181" s="158" t="s">
        <v>309</v>
      </c>
      <c r="D181" s="158" t="s">
        <v>199</v>
      </c>
      <c r="E181" s="159" t="s">
        <v>310</v>
      </c>
      <c r="F181" s="160" t="s">
        <v>311</v>
      </c>
      <c r="G181" s="161" t="s">
        <v>139</v>
      </c>
      <c r="H181" s="162">
        <v>10.199999999999999</v>
      </c>
      <c r="I181" s="163"/>
      <c r="J181" s="164">
        <f>ROUND(I181*H181,2)</f>
        <v>0</v>
      </c>
      <c r="K181" s="160" t="s">
        <v>126</v>
      </c>
      <c r="L181" s="165"/>
      <c r="M181" s="166" t="s">
        <v>19</v>
      </c>
      <c r="N181" s="167" t="s">
        <v>47</v>
      </c>
      <c r="P181" s="123">
        <f>O181*H181</f>
        <v>0</v>
      </c>
      <c r="Q181" s="123">
        <v>0.12</v>
      </c>
      <c r="R181" s="123">
        <f>Q181*H181</f>
        <v>1.224</v>
      </c>
      <c r="S181" s="123">
        <v>0</v>
      </c>
      <c r="T181" s="124">
        <f>S181*H181</f>
        <v>0</v>
      </c>
      <c r="AR181" s="125" t="s">
        <v>136</v>
      </c>
      <c r="AT181" s="125" t="s">
        <v>199</v>
      </c>
      <c r="AU181" s="125" t="s">
        <v>86</v>
      </c>
      <c r="AY181" s="16" t="s">
        <v>123</v>
      </c>
      <c r="BE181" s="126">
        <f>IF(N181="základní",J181,0)</f>
        <v>0</v>
      </c>
      <c r="BF181" s="126">
        <f>IF(N181="snížená",J181,0)</f>
        <v>0</v>
      </c>
      <c r="BG181" s="126">
        <f>IF(N181="zákl. přenesená",J181,0)</f>
        <v>0</v>
      </c>
      <c r="BH181" s="126">
        <f>IF(N181="sníž. přenesená",J181,0)</f>
        <v>0</v>
      </c>
      <c r="BI181" s="126">
        <f>IF(N181="nulová",J181,0)</f>
        <v>0</v>
      </c>
      <c r="BJ181" s="16" t="s">
        <v>84</v>
      </c>
      <c r="BK181" s="126">
        <f>ROUND(I181*H181,2)</f>
        <v>0</v>
      </c>
      <c r="BL181" s="16" t="s">
        <v>122</v>
      </c>
      <c r="BM181" s="125" t="s">
        <v>312</v>
      </c>
    </row>
    <row r="182" spans="2:65" s="11" customFormat="1">
      <c r="B182" s="131"/>
      <c r="D182" s="132" t="s">
        <v>130</v>
      </c>
      <c r="F182" s="134" t="s">
        <v>313</v>
      </c>
      <c r="H182" s="135">
        <v>10.199999999999999</v>
      </c>
      <c r="I182" s="136"/>
      <c r="L182" s="131"/>
      <c r="M182" s="137"/>
      <c r="T182" s="138"/>
      <c r="AT182" s="133" t="s">
        <v>130</v>
      </c>
      <c r="AU182" s="133" t="s">
        <v>86</v>
      </c>
      <c r="AV182" s="11" t="s">
        <v>86</v>
      </c>
      <c r="AW182" s="11" t="s">
        <v>4</v>
      </c>
      <c r="AX182" s="11" t="s">
        <v>84</v>
      </c>
      <c r="AY182" s="133" t="s">
        <v>123</v>
      </c>
    </row>
    <row r="183" spans="2:65" s="1" customFormat="1" ht="16.5" customHeight="1">
      <c r="B183" s="31"/>
      <c r="C183" s="114" t="s">
        <v>314</v>
      </c>
      <c r="D183" s="114" t="s">
        <v>118</v>
      </c>
      <c r="E183" s="115" t="s">
        <v>315</v>
      </c>
      <c r="F183" s="116" t="s">
        <v>316</v>
      </c>
      <c r="G183" s="117" t="s">
        <v>139</v>
      </c>
      <c r="H183" s="118">
        <v>46</v>
      </c>
      <c r="I183" s="119"/>
      <c r="J183" s="120">
        <f>ROUND(I183*H183,2)</f>
        <v>0</v>
      </c>
      <c r="K183" s="116" t="s">
        <v>126</v>
      </c>
      <c r="L183" s="31"/>
      <c r="M183" s="121" t="s">
        <v>19</v>
      </c>
      <c r="N183" s="122" t="s">
        <v>47</v>
      </c>
      <c r="P183" s="123">
        <f>O183*H183</f>
        <v>0</v>
      </c>
      <c r="Q183" s="123">
        <v>0</v>
      </c>
      <c r="R183" s="123">
        <f>Q183*H183</f>
        <v>0</v>
      </c>
      <c r="S183" s="123">
        <v>0</v>
      </c>
      <c r="T183" s="124">
        <f>S183*H183</f>
        <v>0</v>
      </c>
      <c r="AR183" s="125" t="s">
        <v>122</v>
      </c>
      <c r="AT183" s="125" t="s">
        <v>118</v>
      </c>
      <c r="AU183" s="125" t="s">
        <v>86</v>
      </c>
      <c r="AY183" s="16" t="s">
        <v>123</v>
      </c>
      <c r="BE183" s="126">
        <f>IF(N183="základní",J183,0)</f>
        <v>0</v>
      </c>
      <c r="BF183" s="126">
        <f>IF(N183="snížená",J183,0)</f>
        <v>0</v>
      </c>
      <c r="BG183" s="126">
        <f>IF(N183="zákl. přenesená",J183,0)</f>
        <v>0</v>
      </c>
      <c r="BH183" s="126">
        <f>IF(N183="sníž. přenesená",J183,0)</f>
        <v>0</v>
      </c>
      <c r="BI183" s="126">
        <f>IF(N183="nulová",J183,0)</f>
        <v>0</v>
      </c>
      <c r="BJ183" s="16" t="s">
        <v>84</v>
      </c>
      <c r="BK183" s="126">
        <f>ROUND(I183*H183,2)</f>
        <v>0</v>
      </c>
      <c r="BL183" s="16" t="s">
        <v>122</v>
      </c>
      <c r="BM183" s="125" t="s">
        <v>317</v>
      </c>
    </row>
    <row r="184" spans="2:65" s="1" customFormat="1">
      <c r="B184" s="31"/>
      <c r="D184" s="127" t="s">
        <v>128</v>
      </c>
      <c r="F184" s="128" t="s">
        <v>318</v>
      </c>
      <c r="I184" s="129"/>
      <c r="L184" s="31"/>
      <c r="M184" s="130"/>
      <c r="T184" s="52"/>
      <c r="AT184" s="16" t="s">
        <v>128</v>
      </c>
      <c r="AU184" s="16" t="s">
        <v>86</v>
      </c>
    </row>
    <row r="185" spans="2:65" s="11" customFormat="1">
      <c r="B185" s="131"/>
      <c r="D185" s="132" t="s">
        <v>130</v>
      </c>
      <c r="E185" s="133" t="s">
        <v>19</v>
      </c>
      <c r="F185" s="134" t="s">
        <v>319</v>
      </c>
      <c r="H185" s="135">
        <v>46</v>
      </c>
      <c r="I185" s="136"/>
      <c r="L185" s="131"/>
      <c r="M185" s="137"/>
      <c r="T185" s="138"/>
      <c r="AT185" s="133" t="s">
        <v>130</v>
      </c>
      <c r="AU185" s="133" t="s">
        <v>86</v>
      </c>
      <c r="AV185" s="11" t="s">
        <v>86</v>
      </c>
      <c r="AW185" s="11" t="s">
        <v>35</v>
      </c>
      <c r="AX185" s="11" t="s">
        <v>76</v>
      </c>
      <c r="AY185" s="133" t="s">
        <v>123</v>
      </c>
    </row>
    <row r="186" spans="2:65" s="12" customFormat="1">
      <c r="B186" s="139"/>
      <c r="D186" s="132" t="s">
        <v>130</v>
      </c>
      <c r="E186" s="140" t="s">
        <v>19</v>
      </c>
      <c r="F186" s="141" t="s">
        <v>132</v>
      </c>
      <c r="H186" s="142">
        <v>46</v>
      </c>
      <c r="I186" s="143"/>
      <c r="L186" s="139"/>
      <c r="M186" s="144"/>
      <c r="T186" s="145"/>
      <c r="AT186" s="140" t="s">
        <v>130</v>
      </c>
      <c r="AU186" s="140" t="s">
        <v>86</v>
      </c>
      <c r="AV186" s="12" t="s">
        <v>122</v>
      </c>
      <c r="AW186" s="12" t="s">
        <v>35</v>
      </c>
      <c r="AX186" s="12" t="s">
        <v>84</v>
      </c>
      <c r="AY186" s="140" t="s">
        <v>123</v>
      </c>
    </row>
    <row r="187" spans="2:65" s="1" customFormat="1" ht="16.5" customHeight="1">
      <c r="B187" s="31"/>
      <c r="C187" s="158" t="s">
        <v>320</v>
      </c>
      <c r="D187" s="158" t="s">
        <v>199</v>
      </c>
      <c r="E187" s="159" t="s">
        <v>321</v>
      </c>
      <c r="F187" s="160" t="s">
        <v>322</v>
      </c>
      <c r="G187" s="161" t="s">
        <v>139</v>
      </c>
      <c r="H187" s="162">
        <v>46</v>
      </c>
      <c r="I187" s="163"/>
      <c r="J187" s="164">
        <f>ROUND(I187*H187,2)</f>
        <v>0</v>
      </c>
      <c r="K187" s="160" t="s">
        <v>126</v>
      </c>
      <c r="L187" s="165"/>
      <c r="M187" s="166" t="s">
        <v>19</v>
      </c>
      <c r="N187" s="167" t="s">
        <v>47</v>
      </c>
      <c r="P187" s="123">
        <f>O187*H187</f>
        <v>0</v>
      </c>
      <c r="Q187" s="123">
        <v>4.4999999999999998E-2</v>
      </c>
      <c r="R187" s="123">
        <f>Q187*H187</f>
        <v>2.0699999999999998</v>
      </c>
      <c r="S187" s="123">
        <v>0</v>
      </c>
      <c r="T187" s="124">
        <f>S187*H187</f>
        <v>0</v>
      </c>
      <c r="AR187" s="125" t="s">
        <v>136</v>
      </c>
      <c r="AT187" s="125" t="s">
        <v>199</v>
      </c>
      <c r="AU187" s="125" t="s">
        <v>86</v>
      </c>
      <c r="AY187" s="16" t="s">
        <v>123</v>
      </c>
      <c r="BE187" s="126">
        <f>IF(N187="základní",J187,0)</f>
        <v>0</v>
      </c>
      <c r="BF187" s="126">
        <f>IF(N187="snížená",J187,0)</f>
        <v>0</v>
      </c>
      <c r="BG187" s="126">
        <f>IF(N187="zákl. přenesená",J187,0)</f>
        <v>0</v>
      </c>
      <c r="BH187" s="126">
        <f>IF(N187="sníž. přenesená",J187,0)</f>
        <v>0</v>
      </c>
      <c r="BI187" s="126">
        <f>IF(N187="nulová",J187,0)</f>
        <v>0</v>
      </c>
      <c r="BJ187" s="16" t="s">
        <v>84</v>
      </c>
      <c r="BK187" s="126">
        <f>ROUND(I187*H187,2)</f>
        <v>0</v>
      </c>
      <c r="BL187" s="16" t="s">
        <v>122</v>
      </c>
      <c r="BM187" s="125" t="s">
        <v>323</v>
      </c>
    </row>
    <row r="188" spans="2:65" s="13" customFormat="1" ht="22.9" customHeight="1">
      <c r="B188" s="146"/>
      <c r="D188" s="147" t="s">
        <v>75</v>
      </c>
      <c r="E188" s="156" t="s">
        <v>324</v>
      </c>
      <c r="F188" s="156" t="s">
        <v>325</v>
      </c>
      <c r="I188" s="149"/>
      <c r="J188" s="157">
        <f>BK188</f>
        <v>0</v>
      </c>
      <c r="L188" s="146"/>
      <c r="M188" s="151"/>
      <c r="P188" s="152">
        <f>SUM(P189:P201)</f>
        <v>0</v>
      </c>
      <c r="R188" s="152">
        <f>SUM(R189:R201)</f>
        <v>0</v>
      </c>
      <c r="T188" s="153">
        <f>SUM(T189:T201)</f>
        <v>0</v>
      </c>
      <c r="AR188" s="147" t="s">
        <v>84</v>
      </c>
      <c r="AT188" s="154" t="s">
        <v>75</v>
      </c>
      <c r="AU188" s="154" t="s">
        <v>84</v>
      </c>
      <c r="AY188" s="147" t="s">
        <v>123</v>
      </c>
      <c r="BK188" s="155">
        <f>SUM(BK189:BK201)</f>
        <v>0</v>
      </c>
    </row>
    <row r="189" spans="2:65" s="1" customFormat="1" ht="24.2" customHeight="1">
      <c r="B189" s="31"/>
      <c r="C189" s="114" t="s">
        <v>326</v>
      </c>
      <c r="D189" s="114" t="s">
        <v>118</v>
      </c>
      <c r="E189" s="115" t="s">
        <v>327</v>
      </c>
      <c r="F189" s="116" t="s">
        <v>328</v>
      </c>
      <c r="G189" s="117" t="s">
        <v>155</v>
      </c>
      <c r="H189" s="118">
        <v>502.64</v>
      </c>
      <c r="I189" s="119"/>
      <c r="J189" s="120">
        <f>ROUND(I189*H189,2)</f>
        <v>0</v>
      </c>
      <c r="K189" s="116" t="s">
        <v>126</v>
      </c>
      <c r="L189" s="31"/>
      <c r="M189" s="121" t="s">
        <v>19</v>
      </c>
      <c r="N189" s="122" t="s">
        <v>47</v>
      </c>
      <c r="P189" s="123">
        <f>O189*H189</f>
        <v>0</v>
      </c>
      <c r="Q189" s="123">
        <v>0</v>
      </c>
      <c r="R189" s="123">
        <f>Q189*H189</f>
        <v>0</v>
      </c>
      <c r="S189" s="123">
        <v>0</v>
      </c>
      <c r="T189" s="124">
        <f>S189*H189</f>
        <v>0</v>
      </c>
      <c r="AR189" s="125" t="s">
        <v>122</v>
      </c>
      <c r="AT189" s="125" t="s">
        <v>118</v>
      </c>
      <c r="AU189" s="125" t="s">
        <v>86</v>
      </c>
      <c r="AY189" s="16" t="s">
        <v>123</v>
      </c>
      <c r="BE189" s="126">
        <f>IF(N189="základní",J189,0)</f>
        <v>0</v>
      </c>
      <c r="BF189" s="126">
        <f>IF(N189="snížená",J189,0)</f>
        <v>0</v>
      </c>
      <c r="BG189" s="126">
        <f>IF(N189="zákl. přenesená",J189,0)</f>
        <v>0</v>
      </c>
      <c r="BH189" s="126">
        <f>IF(N189="sníž. přenesená",J189,0)</f>
        <v>0</v>
      </c>
      <c r="BI189" s="126">
        <f>IF(N189="nulová",J189,0)</f>
        <v>0</v>
      </c>
      <c r="BJ189" s="16" t="s">
        <v>84</v>
      </c>
      <c r="BK189" s="126">
        <f>ROUND(I189*H189,2)</f>
        <v>0</v>
      </c>
      <c r="BL189" s="16" t="s">
        <v>122</v>
      </c>
      <c r="BM189" s="125" t="s">
        <v>329</v>
      </c>
    </row>
    <row r="190" spans="2:65" s="1" customFormat="1">
      <c r="B190" s="31"/>
      <c r="D190" s="127" t="s">
        <v>128</v>
      </c>
      <c r="F190" s="128" t="s">
        <v>330</v>
      </c>
      <c r="I190" s="129"/>
      <c r="L190" s="31"/>
      <c r="M190" s="130"/>
      <c r="T190" s="52"/>
      <c r="AT190" s="16" t="s">
        <v>128</v>
      </c>
      <c r="AU190" s="16" t="s">
        <v>86</v>
      </c>
    </row>
    <row r="191" spans="2:65" s="1" customFormat="1" ht="24.2" customHeight="1">
      <c r="B191" s="31"/>
      <c r="C191" s="114" t="s">
        <v>331</v>
      </c>
      <c r="D191" s="114" t="s">
        <v>118</v>
      </c>
      <c r="E191" s="115" t="s">
        <v>332</v>
      </c>
      <c r="F191" s="116" t="s">
        <v>333</v>
      </c>
      <c r="G191" s="117" t="s">
        <v>155</v>
      </c>
      <c r="H191" s="118">
        <v>5026.3999999999996</v>
      </c>
      <c r="I191" s="119"/>
      <c r="J191" s="120">
        <f>ROUND(I191*H191,2)</f>
        <v>0</v>
      </c>
      <c r="K191" s="116" t="s">
        <v>126</v>
      </c>
      <c r="L191" s="31"/>
      <c r="M191" s="121" t="s">
        <v>19</v>
      </c>
      <c r="N191" s="122" t="s">
        <v>47</v>
      </c>
      <c r="P191" s="123">
        <f>O191*H191</f>
        <v>0</v>
      </c>
      <c r="Q191" s="123">
        <v>0</v>
      </c>
      <c r="R191" s="123">
        <f>Q191*H191</f>
        <v>0</v>
      </c>
      <c r="S191" s="123">
        <v>0</v>
      </c>
      <c r="T191" s="124">
        <f>S191*H191</f>
        <v>0</v>
      </c>
      <c r="AR191" s="125" t="s">
        <v>122</v>
      </c>
      <c r="AT191" s="125" t="s">
        <v>118</v>
      </c>
      <c r="AU191" s="125" t="s">
        <v>86</v>
      </c>
      <c r="AY191" s="16" t="s">
        <v>123</v>
      </c>
      <c r="BE191" s="126">
        <f>IF(N191="základní",J191,0)</f>
        <v>0</v>
      </c>
      <c r="BF191" s="126">
        <f>IF(N191="snížená",J191,0)</f>
        <v>0</v>
      </c>
      <c r="BG191" s="126">
        <f>IF(N191="zákl. přenesená",J191,0)</f>
        <v>0</v>
      </c>
      <c r="BH191" s="126">
        <f>IF(N191="sníž. přenesená",J191,0)</f>
        <v>0</v>
      </c>
      <c r="BI191" s="126">
        <f>IF(N191="nulová",J191,0)</f>
        <v>0</v>
      </c>
      <c r="BJ191" s="16" t="s">
        <v>84</v>
      </c>
      <c r="BK191" s="126">
        <f>ROUND(I191*H191,2)</f>
        <v>0</v>
      </c>
      <c r="BL191" s="16" t="s">
        <v>122</v>
      </c>
      <c r="BM191" s="125" t="s">
        <v>334</v>
      </c>
    </row>
    <row r="192" spans="2:65" s="1" customFormat="1">
      <c r="B192" s="31"/>
      <c r="D192" s="127" t="s">
        <v>128</v>
      </c>
      <c r="F192" s="128" t="s">
        <v>335</v>
      </c>
      <c r="I192" s="129"/>
      <c r="L192" s="31"/>
      <c r="M192" s="130"/>
      <c r="T192" s="52"/>
      <c r="AT192" s="16" t="s">
        <v>128</v>
      </c>
      <c r="AU192" s="16" t="s">
        <v>86</v>
      </c>
    </row>
    <row r="193" spans="2:65" s="11" customFormat="1">
      <c r="B193" s="131"/>
      <c r="D193" s="132" t="s">
        <v>130</v>
      </c>
      <c r="F193" s="134" t="s">
        <v>336</v>
      </c>
      <c r="H193" s="135">
        <v>5026.3999999999996</v>
      </c>
      <c r="I193" s="136"/>
      <c r="L193" s="131"/>
      <c r="M193" s="137"/>
      <c r="T193" s="138"/>
      <c r="AT193" s="133" t="s">
        <v>130</v>
      </c>
      <c r="AU193" s="133" t="s">
        <v>86</v>
      </c>
      <c r="AV193" s="11" t="s">
        <v>86</v>
      </c>
      <c r="AW193" s="11" t="s">
        <v>4</v>
      </c>
      <c r="AX193" s="11" t="s">
        <v>84</v>
      </c>
      <c r="AY193" s="133" t="s">
        <v>123</v>
      </c>
    </row>
    <row r="194" spans="2:65" s="1" customFormat="1" ht="24.2" customHeight="1">
      <c r="B194" s="31"/>
      <c r="C194" s="114" t="s">
        <v>337</v>
      </c>
      <c r="D194" s="114" t="s">
        <v>118</v>
      </c>
      <c r="E194" s="115" t="s">
        <v>338</v>
      </c>
      <c r="F194" s="116" t="s">
        <v>339</v>
      </c>
      <c r="G194" s="117" t="s">
        <v>155</v>
      </c>
      <c r="H194" s="118">
        <v>1.76</v>
      </c>
      <c r="I194" s="119"/>
      <c r="J194" s="120">
        <f>ROUND(I194*H194,2)</f>
        <v>0</v>
      </c>
      <c r="K194" s="116" t="s">
        <v>126</v>
      </c>
      <c r="L194" s="31"/>
      <c r="M194" s="121" t="s">
        <v>19</v>
      </c>
      <c r="N194" s="122" t="s">
        <v>47</v>
      </c>
      <c r="P194" s="123">
        <f>O194*H194</f>
        <v>0</v>
      </c>
      <c r="Q194" s="123">
        <v>0</v>
      </c>
      <c r="R194" s="123">
        <f>Q194*H194</f>
        <v>0</v>
      </c>
      <c r="S194" s="123">
        <v>0</v>
      </c>
      <c r="T194" s="124">
        <f>S194*H194</f>
        <v>0</v>
      </c>
      <c r="AR194" s="125" t="s">
        <v>122</v>
      </c>
      <c r="AT194" s="125" t="s">
        <v>118</v>
      </c>
      <c r="AU194" s="125" t="s">
        <v>86</v>
      </c>
      <c r="AY194" s="16" t="s">
        <v>123</v>
      </c>
      <c r="BE194" s="126">
        <f>IF(N194="základní",J194,0)</f>
        <v>0</v>
      </c>
      <c r="BF194" s="126">
        <f>IF(N194="snížená",J194,0)</f>
        <v>0</v>
      </c>
      <c r="BG194" s="126">
        <f>IF(N194="zákl. přenesená",J194,0)</f>
        <v>0</v>
      </c>
      <c r="BH194" s="126">
        <f>IF(N194="sníž. přenesená",J194,0)</f>
        <v>0</v>
      </c>
      <c r="BI194" s="126">
        <f>IF(N194="nulová",J194,0)</f>
        <v>0</v>
      </c>
      <c r="BJ194" s="16" t="s">
        <v>84</v>
      </c>
      <c r="BK194" s="126">
        <f>ROUND(I194*H194,2)</f>
        <v>0</v>
      </c>
      <c r="BL194" s="16" t="s">
        <v>122</v>
      </c>
      <c r="BM194" s="125" t="s">
        <v>340</v>
      </c>
    </row>
    <row r="195" spans="2:65" s="1" customFormat="1">
      <c r="B195" s="31"/>
      <c r="D195" s="127" t="s">
        <v>128</v>
      </c>
      <c r="F195" s="128" t="s">
        <v>341</v>
      </c>
      <c r="I195" s="129"/>
      <c r="L195" s="31"/>
      <c r="M195" s="130"/>
      <c r="T195" s="52"/>
      <c r="AT195" s="16" t="s">
        <v>128</v>
      </c>
      <c r="AU195" s="16" t="s">
        <v>86</v>
      </c>
    </row>
    <row r="196" spans="2:65" s="11" customFormat="1">
      <c r="B196" s="131"/>
      <c r="D196" s="132" t="s">
        <v>130</v>
      </c>
      <c r="E196" s="133" t="s">
        <v>19</v>
      </c>
      <c r="F196" s="134" t="s">
        <v>342</v>
      </c>
      <c r="H196" s="135">
        <v>1.76</v>
      </c>
      <c r="I196" s="136"/>
      <c r="L196" s="131"/>
      <c r="M196" s="137"/>
      <c r="T196" s="138"/>
      <c r="AT196" s="133" t="s">
        <v>130</v>
      </c>
      <c r="AU196" s="133" t="s">
        <v>86</v>
      </c>
      <c r="AV196" s="11" t="s">
        <v>86</v>
      </c>
      <c r="AW196" s="11" t="s">
        <v>35</v>
      </c>
      <c r="AX196" s="11" t="s">
        <v>84</v>
      </c>
      <c r="AY196" s="133" t="s">
        <v>123</v>
      </c>
    </row>
    <row r="197" spans="2:65" s="1" customFormat="1" ht="24.2" customHeight="1">
      <c r="B197" s="31"/>
      <c r="C197" s="114" t="s">
        <v>343</v>
      </c>
      <c r="D197" s="114" t="s">
        <v>118</v>
      </c>
      <c r="E197" s="115" t="s">
        <v>344</v>
      </c>
      <c r="F197" s="116" t="s">
        <v>345</v>
      </c>
      <c r="G197" s="117" t="s">
        <v>155</v>
      </c>
      <c r="H197" s="118">
        <v>1450.08</v>
      </c>
      <c r="I197" s="119"/>
      <c r="J197" s="120">
        <f>ROUND(I197*H197,2)</f>
        <v>0</v>
      </c>
      <c r="K197" s="116" t="s">
        <v>126</v>
      </c>
      <c r="L197" s="31"/>
      <c r="M197" s="121" t="s">
        <v>19</v>
      </c>
      <c r="N197" s="122" t="s">
        <v>47</v>
      </c>
      <c r="P197" s="123">
        <f>O197*H197</f>
        <v>0</v>
      </c>
      <c r="Q197" s="123">
        <v>0</v>
      </c>
      <c r="R197" s="123">
        <f>Q197*H197</f>
        <v>0</v>
      </c>
      <c r="S197" s="123">
        <v>0</v>
      </c>
      <c r="T197" s="124">
        <f>S197*H197</f>
        <v>0</v>
      </c>
      <c r="AR197" s="125" t="s">
        <v>122</v>
      </c>
      <c r="AT197" s="125" t="s">
        <v>118</v>
      </c>
      <c r="AU197" s="125" t="s">
        <v>86</v>
      </c>
      <c r="AY197" s="16" t="s">
        <v>123</v>
      </c>
      <c r="BE197" s="126">
        <f>IF(N197="základní",J197,0)</f>
        <v>0</v>
      </c>
      <c r="BF197" s="126">
        <f>IF(N197="snížená",J197,0)</f>
        <v>0</v>
      </c>
      <c r="BG197" s="126">
        <f>IF(N197="zákl. přenesená",J197,0)</f>
        <v>0</v>
      </c>
      <c r="BH197" s="126">
        <f>IF(N197="sníž. přenesená",J197,0)</f>
        <v>0</v>
      </c>
      <c r="BI197" s="126">
        <f>IF(N197="nulová",J197,0)</f>
        <v>0</v>
      </c>
      <c r="BJ197" s="16" t="s">
        <v>84</v>
      </c>
      <c r="BK197" s="126">
        <f>ROUND(I197*H197,2)</f>
        <v>0</v>
      </c>
      <c r="BL197" s="16" t="s">
        <v>122</v>
      </c>
      <c r="BM197" s="125" t="s">
        <v>346</v>
      </c>
    </row>
    <row r="198" spans="2:65" s="1" customFormat="1">
      <c r="B198" s="31"/>
      <c r="D198" s="127" t="s">
        <v>128</v>
      </c>
      <c r="F198" s="128" t="s">
        <v>347</v>
      </c>
      <c r="I198" s="129"/>
      <c r="L198" s="31"/>
      <c r="M198" s="130"/>
      <c r="T198" s="52"/>
      <c r="AT198" s="16" t="s">
        <v>128</v>
      </c>
      <c r="AU198" s="16" t="s">
        <v>86</v>
      </c>
    </row>
    <row r="199" spans="2:65" s="11" customFormat="1">
      <c r="B199" s="131"/>
      <c r="D199" s="132" t="s">
        <v>130</v>
      </c>
      <c r="E199" s="133" t="s">
        <v>19</v>
      </c>
      <c r="F199" s="134" t="s">
        <v>348</v>
      </c>
      <c r="H199" s="135">
        <v>839.52</v>
      </c>
      <c r="I199" s="136"/>
      <c r="L199" s="131"/>
      <c r="M199" s="137"/>
      <c r="T199" s="138"/>
      <c r="AT199" s="133" t="s">
        <v>130</v>
      </c>
      <c r="AU199" s="133" t="s">
        <v>86</v>
      </c>
      <c r="AV199" s="11" t="s">
        <v>86</v>
      </c>
      <c r="AW199" s="11" t="s">
        <v>35</v>
      </c>
      <c r="AX199" s="11" t="s">
        <v>76</v>
      </c>
      <c r="AY199" s="133" t="s">
        <v>123</v>
      </c>
    </row>
    <row r="200" spans="2:65" s="11" customFormat="1">
      <c r="B200" s="131"/>
      <c r="D200" s="132" t="s">
        <v>130</v>
      </c>
      <c r="E200" s="133" t="s">
        <v>19</v>
      </c>
      <c r="F200" s="134" t="s">
        <v>349</v>
      </c>
      <c r="H200" s="135">
        <v>610.55999999999995</v>
      </c>
      <c r="I200" s="136"/>
      <c r="L200" s="131"/>
      <c r="M200" s="137"/>
      <c r="T200" s="138"/>
      <c r="AT200" s="133" t="s">
        <v>130</v>
      </c>
      <c r="AU200" s="133" t="s">
        <v>86</v>
      </c>
      <c r="AV200" s="11" t="s">
        <v>86</v>
      </c>
      <c r="AW200" s="11" t="s">
        <v>35</v>
      </c>
      <c r="AX200" s="11" t="s">
        <v>76</v>
      </c>
      <c r="AY200" s="133" t="s">
        <v>123</v>
      </c>
    </row>
    <row r="201" spans="2:65" s="12" customFormat="1">
      <c r="B201" s="139"/>
      <c r="D201" s="132" t="s">
        <v>130</v>
      </c>
      <c r="E201" s="140" t="s">
        <v>19</v>
      </c>
      <c r="F201" s="141" t="s">
        <v>132</v>
      </c>
      <c r="H201" s="142">
        <v>1450.08</v>
      </c>
      <c r="I201" s="143"/>
      <c r="L201" s="139"/>
      <c r="M201" s="144"/>
      <c r="T201" s="145"/>
      <c r="AT201" s="140" t="s">
        <v>130</v>
      </c>
      <c r="AU201" s="140" t="s">
        <v>86</v>
      </c>
      <c r="AV201" s="12" t="s">
        <v>122</v>
      </c>
      <c r="AW201" s="12" t="s">
        <v>35</v>
      </c>
      <c r="AX201" s="12" t="s">
        <v>84</v>
      </c>
      <c r="AY201" s="140" t="s">
        <v>123</v>
      </c>
    </row>
    <row r="202" spans="2:65" s="13" customFormat="1" ht="22.9" customHeight="1">
      <c r="B202" s="146"/>
      <c r="D202" s="147" t="s">
        <v>75</v>
      </c>
      <c r="E202" s="156" t="s">
        <v>350</v>
      </c>
      <c r="F202" s="156" t="s">
        <v>351</v>
      </c>
      <c r="I202" s="149"/>
      <c r="J202" s="157">
        <f>BK202</f>
        <v>0</v>
      </c>
      <c r="L202" s="146"/>
      <c r="M202" s="151"/>
      <c r="P202" s="152">
        <f>SUM(P203:P206)</f>
        <v>0</v>
      </c>
      <c r="R202" s="152">
        <f>SUM(R203:R206)</f>
        <v>0</v>
      </c>
      <c r="T202" s="153">
        <f>SUM(T203:T206)</f>
        <v>0</v>
      </c>
      <c r="AR202" s="147" t="s">
        <v>84</v>
      </c>
      <c r="AT202" s="154" t="s">
        <v>75</v>
      </c>
      <c r="AU202" s="154" t="s">
        <v>84</v>
      </c>
      <c r="AY202" s="147" t="s">
        <v>123</v>
      </c>
      <c r="BK202" s="155">
        <f>SUM(BK203:BK206)</f>
        <v>0</v>
      </c>
    </row>
    <row r="203" spans="2:65" s="1" customFormat="1" ht="24.2" customHeight="1">
      <c r="B203" s="31"/>
      <c r="C203" s="114" t="s">
        <v>352</v>
      </c>
      <c r="D203" s="114" t="s">
        <v>118</v>
      </c>
      <c r="E203" s="115" t="s">
        <v>353</v>
      </c>
      <c r="F203" s="116" t="s">
        <v>354</v>
      </c>
      <c r="G203" s="117" t="s">
        <v>155</v>
      </c>
      <c r="H203" s="118">
        <v>610.55999999999995</v>
      </c>
      <c r="I203" s="119"/>
      <c r="J203" s="120">
        <f>ROUND(I203*H203,2)</f>
        <v>0</v>
      </c>
      <c r="K203" s="116" t="s">
        <v>126</v>
      </c>
      <c r="L203" s="31"/>
      <c r="M203" s="121" t="s">
        <v>19</v>
      </c>
      <c r="N203" s="122" t="s">
        <v>47</v>
      </c>
      <c r="P203" s="123">
        <f>O203*H203</f>
        <v>0</v>
      </c>
      <c r="Q203" s="123">
        <v>0</v>
      </c>
      <c r="R203" s="123">
        <f>Q203*H203</f>
        <v>0</v>
      </c>
      <c r="S203" s="123">
        <v>0</v>
      </c>
      <c r="T203" s="124">
        <f>S203*H203</f>
        <v>0</v>
      </c>
      <c r="AR203" s="125" t="s">
        <v>122</v>
      </c>
      <c r="AT203" s="125" t="s">
        <v>118</v>
      </c>
      <c r="AU203" s="125" t="s">
        <v>86</v>
      </c>
      <c r="AY203" s="16" t="s">
        <v>123</v>
      </c>
      <c r="BE203" s="126">
        <f>IF(N203="základní",J203,0)</f>
        <v>0</v>
      </c>
      <c r="BF203" s="126">
        <f>IF(N203="snížená",J203,0)</f>
        <v>0</v>
      </c>
      <c r="BG203" s="126">
        <f>IF(N203="zákl. přenesená",J203,0)</f>
        <v>0</v>
      </c>
      <c r="BH203" s="126">
        <f>IF(N203="sníž. přenesená",J203,0)</f>
        <v>0</v>
      </c>
      <c r="BI203" s="126">
        <f>IF(N203="nulová",J203,0)</f>
        <v>0</v>
      </c>
      <c r="BJ203" s="16" t="s">
        <v>84</v>
      </c>
      <c r="BK203" s="126">
        <f>ROUND(I203*H203,2)</f>
        <v>0</v>
      </c>
      <c r="BL203" s="16" t="s">
        <v>122</v>
      </c>
      <c r="BM203" s="125" t="s">
        <v>355</v>
      </c>
    </row>
    <row r="204" spans="2:65" s="1" customFormat="1">
      <c r="B204" s="31"/>
      <c r="D204" s="127" t="s">
        <v>128</v>
      </c>
      <c r="F204" s="128" t="s">
        <v>356</v>
      </c>
      <c r="I204" s="129"/>
      <c r="L204" s="31"/>
      <c r="M204" s="130"/>
      <c r="T204" s="52"/>
      <c r="AT204" s="16" t="s">
        <v>128</v>
      </c>
      <c r="AU204" s="16" t="s">
        <v>86</v>
      </c>
    </row>
    <row r="205" spans="2:65" s="11" customFormat="1">
      <c r="B205" s="131"/>
      <c r="D205" s="132" t="s">
        <v>130</v>
      </c>
      <c r="E205" s="133" t="s">
        <v>19</v>
      </c>
      <c r="F205" s="134" t="s">
        <v>162</v>
      </c>
      <c r="H205" s="135">
        <v>610.55999999999995</v>
      </c>
      <c r="I205" s="136"/>
      <c r="L205" s="131"/>
      <c r="M205" s="137"/>
      <c r="T205" s="138"/>
      <c r="AT205" s="133" t="s">
        <v>130</v>
      </c>
      <c r="AU205" s="133" t="s">
        <v>86</v>
      </c>
      <c r="AV205" s="11" t="s">
        <v>86</v>
      </c>
      <c r="AW205" s="11" t="s">
        <v>35</v>
      </c>
      <c r="AX205" s="11" t="s">
        <v>76</v>
      </c>
      <c r="AY205" s="133" t="s">
        <v>123</v>
      </c>
    </row>
    <row r="206" spans="2:65" s="12" customFormat="1">
      <c r="B206" s="139"/>
      <c r="D206" s="132" t="s">
        <v>130</v>
      </c>
      <c r="E206" s="140" t="s">
        <v>19</v>
      </c>
      <c r="F206" s="141" t="s">
        <v>132</v>
      </c>
      <c r="H206" s="142">
        <v>610.55999999999995</v>
      </c>
      <c r="I206" s="143"/>
      <c r="L206" s="139"/>
      <c r="M206" s="169"/>
      <c r="N206" s="170"/>
      <c r="O206" s="170"/>
      <c r="P206" s="170"/>
      <c r="Q206" s="170"/>
      <c r="R206" s="170"/>
      <c r="S206" s="170"/>
      <c r="T206" s="171"/>
      <c r="AT206" s="140" t="s">
        <v>130</v>
      </c>
      <c r="AU206" s="140" t="s">
        <v>86</v>
      </c>
      <c r="AV206" s="12" t="s">
        <v>122</v>
      </c>
      <c r="AW206" s="12" t="s">
        <v>35</v>
      </c>
      <c r="AX206" s="12" t="s">
        <v>84</v>
      </c>
      <c r="AY206" s="140" t="s">
        <v>123</v>
      </c>
    </row>
    <row r="207" spans="2:65" s="1" customFormat="1" ht="6.95" customHeight="1">
      <c r="B207" s="40"/>
      <c r="C207" s="41"/>
      <c r="D207" s="41"/>
      <c r="E207" s="41"/>
      <c r="F207" s="41"/>
      <c r="G207" s="41"/>
      <c r="H207" s="41"/>
      <c r="I207" s="41"/>
      <c r="J207" s="41"/>
      <c r="K207" s="41"/>
      <c r="L207" s="31"/>
    </row>
  </sheetData>
  <sheetProtection algorithmName="SHA-512" hashValue="+TEPueu15lEBLb4c8AolMDxYSHa7mvEXr5LdwoDdh5pgLrrFt50W8i+iurMwBHtm+SjXRfMyAaH3y2gn3TOCjg==" saltValue="zajH7351ZlucU1WUg05i+2smYwniGKqY3ijTdW82GFSlJq/7MONjW3b9JI9wxgOSdhQ/3MklYbbvck+0bAuOOA==" spinCount="100000" sheet="1" objects="1" scenarios="1" formatColumns="0" formatRows="0" autoFilter="0"/>
  <autoFilter ref="C86:K206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5" r:id="rId2" xr:uid="{00000000-0004-0000-0100-000001000000}"/>
    <hyperlink ref="F97" r:id="rId3" xr:uid="{00000000-0004-0000-0100-000002000000}"/>
    <hyperlink ref="F99" r:id="rId4" xr:uid="{00000000-0004-0000-0100-000003000000}"/>
    <hyperlink ref="F102" r:id="rId5" xr:uid="{00000000-0004-0000-0100-000004000000}"/>
    <hyperlink ref="F104" r:id="rId6" xr:uid="{00000000-0004-0000-0100-000005000000}"/>
    <hyperlink ref="F110" r:id="rId7" xr:uid="{00000000-0004-0000-0100-000006000000}"/>
    <hyperlink ref="F112" r:id="rId8" xr:uid="{00000000-0004-0000-0100-000007000000}"/>
    <hyperlink ref="F114" r:id="rId9" xr:uid="{00000000-0004-0000-0100-000008000000}"/>
    <hyperlink ref="F118" r:id="rId10" xr:uid="{00000000-0004-0000-0100-000009000000}"/>
    <hyperlink ref="F120" r:id="rId11" xr:uid="{00000000-0004-0000-0100-00000A000000}"/>
    <hyperlink ref="F124" r:id="rId12" xr:uid="{00000000-0004-0000-0100-00000B000000}"/>
    <hyperlink ref="F128" r:id="rId13" xr:uid="{00000000-0004-0000-0100-00000C000000}"/>
    <hyperlink ref="F135" r:id="rId14" xr:uid="{00000000-0004-0000-0100-00000D000000}"/>
    <hyperlink ref="F139" r:id="rId15" xr:uid="{00000000-0004-0000-0100-00000E000000}"/>
    <hyperlink ref="F142" r:id="rId16" xr:uid="{00000000-0004-0000-0100-00000F000000}"/>
    <hyperlink ref="F146" r:id="rId17" xr:uid="{00000000-0004-0000-0100-000010000000}"/>
    <hyperlink ref="F148" r:id="rId18" xr:uid="{00000000-0004-0000-0100-000011000000}"/>
    <hyperlink ref="F155" r:id="rId19" xr:uid="{00000000-0004-0000-0100-000012000000}"/>
    <hyperlink ref="F159" r:id="rId20" xr:uid="{00000000-0004-0000-0100-000013000000}"/>
    <hyperlink ref="F161" r:id="rId21" xr:uid="{00000000-0004-0000-0100-000014000000}"/>
    <hyperlink ref="F164" r:id="rId22" xr:uid="{00000000-0004-0000-0100-000015000000}"/>
    <hyperlink ref="F168" r:id="rId23" xr:uid="{00000000-0004-0000-0100-000016000000}"/>
    <hyperlink ref="F184" r:id="rId24" xr:uid="{00000000-0004-0000-0100-000017000000}"/>
    <hyperlink ref="F190" r:id="rId25" xr:uid="{00000000-0004-0000-0100-000018000000}"/>
    <hyperlink ref="F192" r:id="rId26" xr:uid="{00000000-0004-0000-0100-000019000000}"/>
    <hyperlink ref="F195" r:id="rId27" xr:uid="{00000000-0004-0000-0100-00001A000000}"/>
    <hyperlink ref="F198" r:id="rId28" xr:uid="{00000000-0004-0000-0100-00001B000000}"/>
    <hyperlink ref="F204" r:id="rId29" xr:uid="{00000000-0004-0000-01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2:46" ht="24.95" customHeight="1">
      <c r="B4" s="19"/>
      <c r="D4" s="20" t="s">
        <v>90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1" t="str">
        <f>'Rekapitulace stavby'!K6</f>
        <v>Stavební úprava areálových ploch SŠ Rokycany</v>
      </c>
      <c r="F7" s="292"/>
      <c r="G7" s="292"/>
      <c r="H7" s="292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63" t="s">
        <v>357</v>
      </c>
      <c r="F9" s="290"/>
      <c r="G9" s="290"/>
      <c r="H9" s="29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27. 9. 2024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19</v>
      </c>
      <c r="L14" s="31"/>
    </row>
    <row r="15" spans="2:46" s="1" customFormat="1" ht="18" customHeight="1">
      <c r="B15" s="31"/>
      <c r="E15" s="24" t="s">
        <v>22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93" t="str">
        <f>'Rekapitulace stavby'!E14</f>
        <v>Vyplň údaj</v>
      </c>
      <c r="F18" s="282"/>
      <c r="G18" s="282"/>
      <c r="H18" s="282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33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29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36</v>
      </c>
      <c r="I23" s="26" t="s">
        <v>26</v>
      </c>
      <c r="J23" s="24" t="s">
        <v>37</v>
      </c>
      <c r="L23" s="31"/>
    </row>
    <row r="24" spans="2:12" s="1" customFormat="1" ht="18" customHeight="1">
      <c r="B24" s="31"/>
      <c r="E24" s="24" t="s">
        <v>38</v>
      </c>
      <c r="I24" s="26" t="s">
        <v>29</v>
      </c>
      <c r="J24" s="24" t="s">
        <v>39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40</v>
      </c>
      <c r="L26" s="31"/>
    </row>
    <row r="27" spans="2:12" s="7" customFormat="1" ht="16.5" customHeight="1">
      <c r="B27" s="85"/>
      <c r="E27" s="286" t="s">
        <v>19</v>
      </c>
      <c r="F27" s="286"/>
      <c r="G27" s="286"/>
      <c r="H27" s="286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42</v>
      </c>
      <c r="J30" s="62">
        <f>ROUND(J86,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44</v>
      </c>
      <c r="I32" s="34" t="s">
        <v>43</v>
      </c>
      <c r="J32" s="34" t="s">
        <v>45</v>
      </c>
      <c r="L32" s="31"/>
    </row>
    <row r="33" spans="2:12" s="1" customFormat="1" ht="14.45" customHeight="1">
      <c r="B33" s="31"/>
      <c r="D33" s="51" t="s">
        <v>46</v>
      </c>
      <c r="E33" s="26" t="s">
        <v>47</v>
      </c>
      <c r="F33" s="87">
        <f>ROUND((SUM(BE86:BE125)),  2)</f>
        <v>0</v>
      </c>
      <c r="I33" s="88">
        <v>0.21</v>
      </c>
      <c r="J33" s="87">
        <f>ROUND(((SUM(BE86:BE125))*I33),  2)</f>
        <v>0</v>
      </c>
      <c r="L33" s="31"/>
    </row>
    <row r="34" spans="2:12" s="1" customFormat="1" ht="14.45" customHeight="1">
      <c r="B34" s="31"/>
      <c r="E34" s="26" t="s">
        <v>48</v>
      </c>
      <c r="F34" s="87">
        <f>ROUND((SUM(BF86:BF125)),  2)</f>
        <v>0</v>
      </c>
      <c r="I34" s="88">
        <v>0.12</v>
      </c>
      <c r="J34" s="87">
        <f>ROUND(((SUM(BF86:BF125))*I34),  2)</f>
        <v>0</v>
      </c>
      <c r="L34" s="31"/>
    </row>
    <row r="35" spans="2:12" s="1" customFormat="1" ht="14.45" hidden="1" customHeight="1">
      <c r="B35" s="31"/>
      <c r="E35" s="26" t="s">
        <v>49</v>
      </c>
      <c r="F35" s="87">
        <f>ROUND((SUM(BG86:BG125)),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50</v>
      </c>
      <c r="F36" s="87">
        <f>ROUND((SUM(BH86:BH125)),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51</v>
      </c>
      <c r="F37" s="87">
        <f>ROUND((SUM(BI86:BI125)),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52</v>
      </c>
      <c r="E39" s="53"/>
      <c r="F39" s="53"/>
      <c r="G39" s="91" t="s">
        <v>53</v>
      </c>
      <c r="H39" s="92" t="s">
        <v>54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93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1" t="str">
        <f>E7</f>
        <v>Stavební úprava areálových ploch SŠ Rokycany</v>
      </c>
      <c r="F48" s="292"/>
      <c r="G48" s="292"/>
      <c r="H48" s="292"/>
      <c r="L48" s="31"/>
    </row>
    <row r="49" spans="2:47" s="1" customFormat="1" ht="12" customHeight="1">
      <c r="B49" s="31"/>
      <c r="C49" s="26" t="s">
        <v>91</v>
      </c>
      <c r="L49" s="31"/>
    </row>
    <row r="50" spans="2:47" s="1" customFormat="1" ht="16.5" customHeight="1">
      <c r="B50" s="31"/>
      <c r="E50" s="263" t="str">
        <f>E9</f>
        <v>01.02. - Vedlejší rozpočtové náklady</v>
      </c>
      <c r="F50" s="290"/>
      <c r="G50" s="290"/>
      <c r="H50" s="290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SŠ Rokycany</v>
      </c>
      <c r="I52" s="26" t="s">
        <v>23</v>
      </c>
      <c r="J52" s="48" t="str">
        <f>IF(J12="","",J12)</f>
        <v>27. 9. 2024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SŠ Rokycany</v>
      </c>
      <c r="I54" s="26" t="s">
        <v>33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31</v>
      </c>
      <c r="F55" s="24" t="str">
        <f>IF(E18="","",E18)</f>
        <v>Vyplň údaj</v>
      </c>
      <c r="I55" s="26" t="s">
        <v>36</v>
      </c>
      <c r="J55" s="29" t="str">
        <f>E24</f>
        <v>Road Project s.r.o.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94</v>
      </c>
      <c r="D57" s="89"/>
      <c r="E57" s="89"/>
      <c r="F57" s="89"/>
      <c r="G57" s="89"/>
      <c r="H57" s="89"/>
      <c r="I57" s="89"/>
      <c r="J57" s="96" t="s">
        <v>95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74</v>
      </c>
      <c r="J59" s="62">
        <f>J86</f>
        <v>0</v>
      </c>
      <c r="L59" s="31"/>
      <c r="AU59" s="16" t="s">
        <v>96</v>
      </c>
    </row>
    <row r="60" spans="2:47" s="8" customFormat="1" ht="24.95" customHeight="1">
      <c r="B60" s="98"/>
      <c r="D60" s="99" t="s">
        <v>358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8" customFormat="1" ht="24.95" customHeight="1">
      <c r="B61" s="98"/>
      <c r="D61" s="99" t="s">
        <v>359</v>
      </c>
      <c r="E61" s="100"/>
      <c r="F61" s="100"/>
      <c r="G61" s="100"/>
      <c r="H61" s="100"/>
      <c r="I61" s="100"/>
      <c r="J61" s="101">
        <f>J90</f>
        <v>0</v>
      </c>
      <c r="L61" s="98"/>
    </row>
    <row r="62" spans="2:47" s="9" customFormat="1" ht="19.899999999999999" customHeight="1">
      <c r="B62" s="102"/>
      <c r="D62" s="103" t="s">
        <v>360</v>
      </c>
      <c r="E62" s="104"/>
      <c r="F62" s="104"/>
      <c r="G62" s="104"/>
      <c r="H62" s="104"/>
      <c r="I62" s="104"/>
      <c r="J62" s="105">
        <f>J91</f>
        <v>0</v>
      </c>
      <c r="L62" s="102"/>
    </row>
    <row r="63" spans="2:47" s="9" customFormat="1" ht="19.899999999999999" customHeight="1">
      <c r="B63" s="102"/>
      <c r="D63" s="103" t="s">
        <v>361</v>
      </c>
      <c r="E63" s="104"/>
      <c r="F63" s="104"/>
      <c r="G63" s="104"/>
      <c r="H63" s="104"/>
      <c r="I63" s="104"/>
      <c r="J63" s="105">
        <f>J100</f>
        <v>0</v>
      </c>
      <c r="L63" s="102"/>
    </row>
    <row r="64" spans="2:47" s="9" customFormat="1" ht="19.899999999999999" customHeight="1">
      <c r="B64" s="102"/>
      <c r="D64" s="103" t="s">
        <v>362</v>
      </c>
      <c r="E64" s="104"/>
      <c r="F64" s="104"/>
      <c r="G64" s="104"/>
      <c r="H64" s="104"/>
      <c r="I64" s="104"/>
      <c r="J64" s="105">
        <f>J113</f>
        <v>0</v>
      </c>
      <c r="L64" s="102"/>
    </row>
    <row r="65" spans="2:12" s="9" customFormat="1" ht="19.899999999999999" customHeight="1">
      <c r="B65" s="102"/>
      <c r="D65" s="103" t="s">
        <v>363</v>
      </c>
      <c r="E65" s="104"/>
      <c r="F65" s="104"/>
      <c r="G65" s="104"/>
      <c r="H65" s="104"/>
      <c r="I65" s="104"/>
      <c r="J65" s="105">
        <f>J116</f>
        <v>0</v>
      </c>
      <c r="L65" s="102"/>
    </row>
    <row r="66" spans="2:12" s="9" customFormat="1" ht="19.899999999999999" customHeight="1">
      <c r="B66" s="102"/>
      <c r="D66" s="103" t="s">
        <v>364</v>
      </c>
      <c r="E66" s="104"/>
      <c r="F66" s="104"/>
      <c r="G66" s="104"/>
      <c r="H66" s="104"/>
      <c r="I66" s="104"/>
      <c r="J66" s="105">
        <f>J121</f>
        <v>0</v>
      </c>
      <c r="L66" s="102"/>
    </row>
    <row r="67" spans="2:12" s="1" customFormat="1" ht="21.75" customHeight="1">
      <c r="B67" s="31"/>
      <c r="L67" s="31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5" customHeight="1">
      <c r="B73" s="31"/>
      <c r="C73" s="20" t="s">
        <v>105</v>
      </c>
      <c r="L73" s="31"/>
    </row>
    <row r="74" spans="2:12" s="1" customFormat="1" ht="6.95" customHeight="1">
      <c r="B74" s="31"/>
      <c r="L74" s="31"/>
    </row>
    <row r="75" spans="2:12" s="1" customFormat="1" ht="12" customHeight="1">
      <c r="B75" s="31"/>
      <c r="C75" s="26" t="s">
        <v>16</v>
      </c>
      <c r="L75" s="31"/>
    </row>
    <row r="76" spans="2:12" s="1" customFormat="1" ht="16.5" customHeight="1">
      <c r="B76" s="31"/>
      <c r="E76" s="291" t="str">
        <f>E7</f>
        <v>Stavební úprava areálových ploch SŠ Rokycany</v>
      </c>
      <c r="F76" s="292"/>
      <c r="G76" s="292"/>
      <c r="H76" s="292"/>
      <c r="L76" s="31"/>
    </row>
    <row r="77" spans="2:12" s="1" customFormat="1" ht="12" customHeight="1">
      <c r="B77" s="31"/>
      <c r="C77" s="26" t="s">
        <v>91</v>
      </c>
      <c r="L77" s="31"/>
    </row>
    <row r="78" spans="2:12" s="1" customFormat="1" ht="16.5" customHeight="1">
      <c r="B78" s="31"/>
      <c r="E78" s="263" t="str">
        <f>E9</f>
        <v>01.02. - Vedlejší rozpočtové náklady</v>
      </c>
      <c r="F78" s="290"/>
      <c r="G78" s="290"/>
      <c r="H78" s="290"/>
      <c r="L78" s="31"/>
    </row>
    <row r="79" spans="2:12" s="1" customFormat="1" ht="6.95" customHeight="1">
      <c r="B79" s="31"/>
      <c r="L79" s="31"/>
    </row>
    <row r="80" spans="2:12" s="1" customFormat="1" ht="12" customHeight="1">
      <c r="B80" s="31"/>
      <c r="C80" s="26" t="s">
        <v>21</v>
      </c>
      <c r="F80" s="24" t="str">
        <f>F12</f>
        <v>SŠ Rokycany</v>
      </c>
      <c r="I80" s="26" t="s">
        <v>23</v>
      </c>
      <c r="J80" s="48" t="str">
        <f>IF(J12="","",J12)</f>
        <v>27. 9. 2024</v>
      </c>
      <c r="L80" s="31"/>
    </row>
    <row r="81" spans="2:65" s="1" customFormat="1" ht="6.95" customHeight="1">
      <c r="B81" s="31"/>
      <c r="L81" s="31"/>
    </row>
    <row r="82" spans="2:65" s="1" customFormat="1" ht="15.2" customHeight="1">
      <c r="B82" s="31"/>
      <c r="C82" s="26" t="s">
        <v>25</v>
      </c>
      <c r="F82" s="24" t="str">
        <f>E15</f>
        <v>SŠ Rokycany</v>
      </c>
      <c r="I82" s="26" t="s">
        <v>33</v>
      </c>
      <c r="J82" s="29" t="str">
        <f>E21</f>
        <v xml:space="preserve"> </v>
      </c>
      <c r="L82" s="31"/>
    </row>
    <row r="83" spans="2:65" s="1" customFormat="1" ht="15.2" customHeight="1">
      <c r="B83" s="31"/>
      <c r="C83" s="26" t="s">
        <v>31</v>
      </c>
      <c r="F83" s="24" t="str">
        <f>IF(E18="","",E18)</f>
        <v>Vyplň údaj</v>
      </c>
      <c r="I83" s="26" t="s">
        <v>36</v>
      </c>
      <c r="J83" s="29" t="str">
        <f>E24</f>
        <v>Road Project s.r.o.</v>
      </c>
      <c r="L83" s="31"/>
    </row>
    <row r="84" spans="2:65" s="1" customFormat="1" ht="10.35" customHeight="1">
      <c r="B84" s="31"/>
      <c r="L84" s="31"/>
    </row>
    <row r="85" spans="2:65" s="10" customFormat="1" ht="29.25" customHeight="1">
      <c r="B85" s="106"/>
      <c r="C85" s="107" t="s">
        <v>106</v>
      </c>
      <c r="D85" s="108" t="s">
        <v>61</v>
      </c>
      <c r="E85" s="108" t="s">
        <v>57</v>
      </c>
      <c r="F85" s="108" t="s">
        <v>58</v>
      </c>
      <c r="G85" s="108" t="s">
        <v>107</v>
      </c>
      <c r="H85" s="108" t="s">
        <v>108</v>
      </c>
      <c r="I85" s="108" t="s">
        <v>109</v>
      </c>
      <c r="J85" s="108" t="s">
        <v>95</v>
      </c>
      <c r="K85" s="109" t="s">
        <v>110</v>
      </c>
      <c r="L85" s="106"/>
      <c r="M85" s="55" t="s">
        <v>19</v>
      </c>
      <c r="N85" s="56" t="s">
        <v>46</v>
      </c>
      <c r="O85" s="56" t="s">
        <v>111</v>
      </c>
      <c r="P85" s="56" t="s">
        <v>112</v>
      </c>
      <c r="Q85" s="56" t="s">
        <v>113</v>
      </c>
      <c r="R85" s="56" t="s">
        <v>114</v>
      </c>
      <c r="S85" s="56" t="s">
        <v>115</v>
      </c>
      <c r="T85" s="57" t="s">
        <v>116</v>
      </c>
    </row>
    <row r="86" spans="2:65" s="1" customFormat="1" ht="22.9" customHeight="1">
      <c r="B86" s="31"/>
      <c r="C86" s="60" t="s">
        <v>117</v>
      </c>
      <c r="J86" s="110">
        <f>BK86</f>
        <v>0</v>
      </c>
      <c r="L86" s="31"/>
      <c r="M86" s="58"/>
      <c r="N86" s="49"/>
      <c r="O86" s="49"/>
      <c r="P86" s="111">
        <f>P87+P90</f>
        <v>0</v>
      </c>
      <c r="Q86" s="49"/>
      <c r="R86" s="111">
        <f>R87+R90</f>
        <v>0</v>
      </c>
      <c r="S86" s="49"/>
      <c r="T86" s="112">
        <f>T87+T90</f>
        <v>0</v>
      </c>
      <c r="AT86" s="16" t="s">
        <v>75</v>
      </c>
      <c r="AU86" s="16" t="s">
        <v>96</v>
      </c>
      <c r="BK86" s="113">
        <f>BK87+BK90</f>
        <v>0</v>
      </c>
    </row>
    <row r="87" spans="2:65" s="13" customFormat="1" ht="25.9" customHeight="1">
      <c r="B87" s="146"/>
      <c r="D87" s="147" t="s">
        <v>75</v>
      </c>
      <c r="E87" s="148" t="s">
        <v>365</v>
      </c>
      <c r="F87" s="148" t="s">
        <v>366</v>
      </c>
      <c r="I87" s="149"/>
      <c r="J87" s="150">
        <f>BK87</f>
        <v>0</v>
      </c>
      <c r="L87" s="146"/>
      <c r="M87" s="151"/>
      <c r="P87" s="152">
        <f>SUM(P88:P89)</f>
        <v>0</v>
      </c>
      <c r="R87" s="152">
        <f>SUM(R88:R89)</f>
        <v>0</v>
      </c>
      <c r="T87" s="153">
        <f>SUM(T88:T89)</f>
        <v>0</v>
      </c>
      <c r="AR87" s="147" t="s">
        <v>122</v>
      </c>
      <c r="AT87" s="154" t="s">
        <v>75</v>
      </c>
      <c r="AU87" s="154" t="s">
        <v>76</v>
      </c>
      <c r="AY87" s="147" t="s">
        <v>123</v>
      </c>
      <c r="BK87" s="155">
        <f>SUM(BK88:BK89)</f>
        <v>0</v>
      </c>
    </row>
    <row r="88" spans="2:65" s="1" customFormat="1" ht="16.5" customHeight="1">
      <c r="B88" s="31"/>
      <c r="C88" s="114" t="s">
        <v>84</v>
      </c>
      <c r="D88" s="114" t="s">
        <v>118</v>
      </c>
      <c r="E88" s="115" t="s">
        <v>367</v>
      </c>
      <c r="F88" s="116" t="s">
        <v>368</v>
      </c>
      <c r="G88" s="117" t="s">
        <v>369</v>
      </c>
      <c r="H88" s="118">
        <v>150</v>
      </c>
      <c r="I88" s="119"/>
      <c r="J88" s="120">
        <f>ROUND(I88*H88,2)</f>
        <v>0</v>
      </c>
      <c r="K88" s="116" t="s">
        <v>370</v>
      </c>
      <c r="L88" s="31"/>
      <c r="M88" s="121" t="s">
        <v>19</v>
      </c>
      <c r="N88" s="122" t="s">
        <v>47</v>
      </c>
      <c r="P88" s="123">
        <f>O88*H88</f>
        <v>0</v>
      </c>
      <c r="Q88" s="123">
        <v>0</v>
      </c>
      <c r="R88" s="123">
        <f>Q88*H88</f>
        <v>0</v>
      </c>
      <c r="S88" s="123">
        <v>0</v>
      </c>
      <c r="T88" s="124">
        <f>S88*H88</f>
        <v>0</v>
      </c>
      <c r="AR88" s="125" t="s">
        <v>371</v>
      </c>
      <c r="AT88" s="125" t="s">
        <v>118</v>
      </c>
      <c r="AU88" s="125" t="s">
        <v>84</v>
      </c>
      <c r="AY88" s="16" t="s">
        <v>123</v>
      </c>
      <c r="BE88" s="126">
        <f>IF(N88="základní",J88,0)</f>
        <v>0</v>
      </c>
      <c r="BF88" s="126">
        <f>IF(N88="snížená",J88,0)</f>
        <v>0</v>
      </c>
      <c r="BG88" s="126">
        <f>IF(N88="zákl. přenesená",J88,0)</f>
        <v>0</v>
      </c>
      <c r="BH88" s="126">
        <f>IF(N88="sníž. přenesená",J88,0)</f>
        <v>0</v>
      </c>
      <c r="BI88" s="126">
        <f>IF(N88="nulová",J88,0)</f>
        <v>0</v>
      </c>
      <c r="BJ88" s="16" t="s">
        <v>84</v>
      </c>
      <c r="BK88" s="126">
        <f>ROUND(I88*H88,2)</f>
        <v>0</v>
      </c>
      <c r="BL88" s="16" t="s">
        <v>371</v>
      </c>
      <c r="BM88" s="125" t="s">
        <v>372</v>
      </c>
    </row>
    <row r="89" spans="2:65" s="1" customFormat="1">
      <c r="B89" s="31"/>
      <c r="D89" s="127" t="s">
        <v>128</v>
      </c>
      <c r="F89" s="128" t="s">
        <v>373</v>
      </c>
      <c r="I89" s="129"/>
      <c r="L89" s="31"/>
      <c r="M89" s="130"/>
      <c r="T89" s="52"/>
      <c r="AT89" s="16" t="s">
        <v>128</v>
      </c>
      <c r="AU89" s="16" t="s">
        <v>84</v>
      </c>
    </row>
    <row r="90" spans="2:65" s="13" customFormat="1" ht="25.9" customHeight="1">
      <c r="B90" s="146"/>
      <c r="D90" s="147" t="s">
        <v>75</v>
      </c>
      <c r="E90" s="148" t="s">
        <v>374</v>
      </c>
      <c r="F90" s="148" t="s">
        <v>88</v>
      </c>
      <c r="I90" s="149"/>
      <c r="J90" s="150">
        <f>BK90</f>
        <v>0</v>
      </c>
      <c r="L90" s="146"/>
      <c r="M90" s="151"/>
      <c r="P90" s="152">
        <f>P91+P100+P113+P116+P121</f>
        <v>0</v>
      </c>
      <c r="R90" s="152">
        <f>R91+R100+R113+R116+R121</f>
        <v>0</v>
      </c>
      <c r="T90" s="153">
        <f>T91+T100+T113+T116+T121</f>
        <v>0</v>
      </c>
      <c r="AR90" s="147" t="s">
        <v>143</v>
      </c>
      <c r="AT90" s="154" t="s">
        <v>75</v>
      </c>
      <c r="AU90" s="154" t="s">
        <v>76</v>
      </c>
      <c r="AY90" s="147" t="s">
        <v>123</v>
      </c>
      <c r="BK90" s="155">
        <f>BK91+BK100+BK113+BK116+BK121</f>
        <v>0</v>
      </c>
    </row>
    <row r="91" spans="2:65" s="13" customFormat="1" ht="22.9" customHeight="1">
      <c r="B91" s="146"/>
      <c r="D91" s="147" t="s">
        <v>75</v>
      </c>
      <c r="E91" s="156" t="s">
        <v>375</v>
      </c>
      <c r="F91" s="156" t="s">
        <v>376</v>
      </c>
      <c r="I91" s="149"/>
      <c r="J91" s="157">
        <f>BK91</f>
        <v>0</v>
      </c>
      <c r="L91" s="146"/>
      <c r="M91" s="151"/>
      <c r="P91" s="152">
        <f>SUM(P92:P99)</f>
        <v>0</v>
      </c>
      <c r="R91" s="152">
        <f>SUM(R92:R99)</f>
        <v>0</v>
      </c>
      <c r="T91" s="153">
        <f>SUM(T92:T99)</f>
        <v>0</v>
      </c>
      <c r="AR91" s="147" t="s">
        <v>143</v>
      </c>
      <c r="AT91" s="154" t="s">
        <v>75</v>
      </c>
      <c r="AU91" s="154" t="s">
        <v>84</v>
      </c>
      <c r="AY91" s="147" t="s">
        <v>123</v>
      </c>
      <c r="BK91" s="155">
        <f>SUM(BK92:BK99)</f>
        <v>0</v>
      </c>
    </row>
    <row r="92" spans="2:65" s="1" customFormat="1" ht="16.5" customHeight="1">
      <c r="B92" s="31"/>
      <c r="C92" s="114" t="s">
        <v>86</v>
      </c>
      <c r="D92" s="114" t="s">
        <v>118</v>
      </c>
      <c r="E92" s="115" t="s">
        <v>377</v>
      </c>
      <c r="F92" s="116" t="s">
        <v>378</v>
      </c>
      <c r="G92" s="117" t="s">
        <v>379</v>
      </c>
      <c r="H92" s="118">
        <v>1</v>
      </c>
      <c r="I92" s="119"/>
      <c r="J92" s="120">
        <f>ROUND(I92*H92,2)</f>
        <v>0</v>
      </c>
      <c r="K92" s="116" t="s">
        <v>19</v>
      </c>
      <c r="L92" s="31"/>
      <c r="M92" s="121" t="s">
        <v>19</v>
      </c>
      <c r="N92" s="122" t="s">
        <v>47</v>
      </c>
      <c r="P92" s="123">
        <f>O92*H92</f>
        <v>0</v>
      </c>
      <c r="Q92" s="123">
        <v>0</v>
      </c>
      <c r="R92" s="123">
        <f>Q92*H92</f>
        <v>0</v>
      </c>
      <c r="S92" s="123">
        <v>0</v>
      </c>
      <c r="T92" s="124">
        <f>S92*H92</f>
        <v>0</v>
      </c>
      <c r="AR92" s="125" t="s">
        <v>380</v>
      </c>
      <c r="AT92" s="125" t="s">
        <v>118</v>
      </c>
      <c r="AU92" s="125" t="s">
        <v>86</v>
      </c>
      <c r="AY92" s="16" t="s">
        <v>123</v>
      </c>
      <c r="BE92" s="126">
        <f>IF(N92="základní",J92,0)</f>
        <v>0</v>
      </c>
      <c r="BF92" s="126">
        <f>IF(N92="snížená",J92,0)</f>
        <v>0</v>
      </c>
      <c r="BG92" s="126">
        <f>IF(N92="zákl. přenesená",J92,0)</f>
        <v>0</v>
      </c>
      <c r="BH92" s="126">
        <f>IF(N92="sníž. přenesená",J92,0)</f>
        <v>0</v>
      </c>
      <c r="BI92" s="126">
        <f>IF(N92="nulová",J92,0)</f>
        <v>0</v>
      </c>
      <c r="BJ92" s="16" t="s">
        <v>84</v>
      </c>
      <c r="BK92" s="126">
        <f>ROUND(I92*H92,2)</f>
        <v>0</v>
      </c>
      <c r="BL92" s="16" t="s">
        <v>380</v>
      </c>
      <c r="BM92" s="125" t="s">
        <v>381</v>
      </c>
    </row>
    <row r="93" spans="2:65" s="1" customFormat="1" ht="16.5" customHeight="1">
      <c r="B93" s="31"/>
      <c r="C93" s="114" t="s">
        <v>133</v>
      </c>
      <c r="D93" s="114" t="s">
        <v>118</v>
      </c>
      <c r="E93" s="115" t="s">
        <v>382</v>
      </c>
      <c r="F93" s="116" t="s">
        <v>383</v>
      </c>
      <c r="G93" s="117" t="s">
        <v>379</v>
      </c>
      <c r="H93" s="118">
        <v>1</v>
      </c>
      <c r="I93" s="119"/>
      <c r="J93" s="120">
        <f>ROUND(I93*H93,2)</f>
        <v>0</v>
      </c>
      <c r="K93" s="116" t="s">
        <v>19</v>
      </c>
      <c r="L93" s="31"/>
      <c r="M93" s="121" t="s">
        <v>19</v>
      </c>
      <c r="N93" s="122" t="s">
        <v>47</v>
      </c>
      <c r="P93" s="123">
        <f>O93*H93</f>
        <v>0</v>
      </c>
      <c r="Q93" s="123">
        <v>0</v>
      </c>
      <c r="R93" s="123">
        <f>Q93*H93</f>
        <v>0</v>
      </c>
      <c r="S93" s="123">
        <v>0</v>
      </c>
      <c r="T93" s="124">
        <f>S93*H93</f>
        <v>0</v>
      </c>
      <c r="AR93" s="125" t="s">
        <v>380</v>
      </c>
      <c r="AT93" s="125" t="s">
        <v>118</v>
      </c>
      <c r="AU93" s="125" t="s">
        <v>86</v>
      </c>
      <c r="AY93" s="16" t="s">
        <v>123</v>
      </c>
      <c r="BE93" s="126">
        <f>IF(N93="základní",J93,0)</f>
        <v>0</v>
      </c>
      <c r="BF93" s="126">
        <f>IF(N93="snížená",J93,0)</f>
        <v>0</v>
      </c>
      <c r="BG93" s="126">
        <f>IF(N93="zákl. přenesená",J93,0)</f>
        <v>0</v>
      </c>
      <c r="BH93" s="126">
        <f>IF(N93="sníž. přenesená",J93,0)</f>
        <v>0</v>
      </c>
      <c r="BI93" s="126">
        <f>IF(N93="nulová",J93,0)</f>
        <v>0</v>
      </c>
      <c r="BJ93" s="16" t="s">
        <v>84</v>
      </c>
      <c r="BK93" s="126">
        <f>ROUND(I93*H93,2)</f>
        <v>0</v>
      </c>
      <c r="BL93" s="16" t="s">
        <v>380</v>
      </c>
      <c r="BM93" s="125" t="s">
        <v>384</v>
      </c>
    </row>
    <row r="94" spans="2:65" s="11" customFormat="1">
      <c r="B94" s="131"/>
      <c r="D94" s="132" t="s">
        <v>130</v>
      </c>
      <c r="E94" s="133" t="s">
        <v>19</v>
      </c>
      <c r="F94" s="134" t="s">
        <v>385</v>
      </c>
      <c r="H94" s="135">
        <v>1</v>
      </c>
      <c r="I94" s="136"/>
      <c r="L94" s="131"/>
      <c r="M94" s="137"/>
      <c r="T94" s="138"/>
      <c r="AT94" s="133" t="s">
        <v>130</v>
      </c>
      <c r="AU94" s="133" t="s">
        <v>86</v>
      </c>
      <c r="AV94" s="11" t="s">
        <v>86</v>
      </c>
      <c r="AW94" s="11" t="s">
        <v>35</v>
      </c>
      <c r="AX94" s="11" t="s">
        <v>84</v>
      </c>
      <c r="AY94" s="133" t="s">
        <v>123</v>
      </c>
    </row>
    <row r="95" spans="2:65" s="1" customFormat="1" ht="16.5" customHeight="1">
      <c r="B95" s="31"/>
      <c r="C95" s="114" t="s">
        <v>122</v>
      </c>
      <c r="D95" s="114" t="s">
        <v>118</v>
      </c>
      <c r="E95" s="115" t="s">
        <v>386</v>
      </c>
      <c r="F95" s="116" t="s">
        <v>387</v>
      </c>
      <c r="G95" s="117" t="s">
        <v>388</v>
      </c>
      <c r="H95" s="118">
        <v>1</v>
      </c>
      <c r="I95" s="119"/>
      <c r="J95" s="120">
        <f>ROUND(I95*H95,2)</f>
        <v>0</v>
      </c>
      <c r="K95" s="116" t="s">
        <v>19</v>
      </c>
      <c r="L95" s="31"/>
      <c r="M95" s="121" t="s">
        <v>19</v>
      </c>
      <c r="N95" s="122" t="s">
        <v>47</v>
      </c>
      <c r="P95" s="123">
        <f>O95*H95</f>
        <v>0</v>
      </c>
      <c r="Q95" s="123">
        <v>0</v>
      </c>
      <c r="R95" s="123">
        <f>Q95*H95</f>
        <v>0</v>
      </c>
      <c r="S95" s="123">
        <v>0</v>
      </c>
      <c r="T95" s="124">
        <f>S95*H95</f>
        <v>0</v>
      </c>
      <c r="AR95" s="125" t="s">
        <v>380</v>
      </c>
      <c r="AT95" s="125" t="s">
        <v>118</v>
      </c>
      <c r="AU95" s="125" t="s">
        <v>86</v>
      </c>
      <c r="AY95" s="16" t="s">
        <v>123</v>
      </c>
      <c r="BE95" s="126">
        <f>IF(N95="základní",J95,0)</f>
        <v>0</v>
      </c>
      <c r="BF95" s="126">
        <f>IF(N95="snížená",J95,0)</f>
        <v>0</v>
      </c>
      <c r="BG95" s="126">
        <f>IF(N95="zákl. přenesená",J95,0)</f>
        <v>0</v>
      </c>
      <c r="BH95" s="126">
        <f>IF(N95="sníž. přenesená",J95,0)</f>
        <v>0</v>
      </c>
      <c r="BI95" s="126">
        <f>IF(N95="nulová",J95,0)</f>
        <v>0</v>
      </c>
      <c r="BJ95" s="16" t="s">
        <v>84</v>
      </c>
      <c r="BK95" s="126">
        <f>ROUND(I95*H95,2)</f>
        <v>0</v>
      </c>
      <c r="BL95" s="16" t="s">
        <v>380</v>
      </c>
      <c r="BM95" s="125" t="s">
        <v>389</v>
      </c>
    </row>
    <row r="96" spans="2:65" s="1" customFormat="1">
      <c r="B96" s="31"/>
      <c r="D96" s="132" t="s">
        <v>209</v>
      </c>
      <c r="F96" s="168" t="s">
        <v>390</v>
      </c>
      <c r="I96" s="129"/>
      <c r="L96" s="31"/>
      <c r="M96" s="130"/>
      <c r="T96" s="52"/>
      <c r="AT96" s="16" t="s">
        <v>209</v>
      </c>
      <c r="AU96" s="16" t="s">
        <v>86</v>
      </c>
    </row>
    <row r="97" spans="2:65" s="11" customFormat="1">
      <c r="B97" s="131"/>
      <c r="D97" s="132" t="s">
        <v>130</v>
      </c>
      <c r="E97" s="133" t="s">
        <v>19</v>
      </c>
      <c r="F97" s="134" t="s">
        <v>391</v>
      </c>
      <c r="H97" s="135">
        <v>1</v>
      </c>
      <c r="I97" s="136"/>
      <c r="L97" s="131"/>
      <c r="M97" s="137"/>
      <c r="T97" s="138"/>
      <c r="AT97" s="133" t="s">
        <v>130</v>
      </c>
      <c r="AU97" s="133" t="s">
        <v>86</v>
      </c>
      <c r="AV97" s="11" t="s">
        <v>86</v>
      </c>
      <c r="AW97" s="11" t="s">
        <v>35</v>
      </c>
      <c r="AX97" s="11" t="s">
        <v>84</v>
      </c>
      <c r="AY97" s="133" t="s">
        <v>123</v>
      </c>
    </row>
    <row r="98" spans="2:65" s="1" customFormat="1" ht="24.2" customHeight="1">
      <c r="B98" s="31"/>
      <c r="C98" s="114" t="s">
        <v>143</v>
      </c>
      <c r="D98" s="114" t="s">
        <v>118</v>
      </c>
      <c r="E98" s="115" t="s">
        <v>392</v>
      </c>
      <c r="F98" s="116" t="s">
        <v>393</v>
      </c>
      <c r="G98" s="117" t="s">
        <v>388</v>
      </c>
      <c r="H98" s="118">
        <v>1</v>
      </c>
      <c r="I98" s="119"/>
      <c r="J98" s="120">
        <f>ROUND(I98*H98,2)</f>
        <v>0</v>
      </c>
      <c r="K98" s="116" t="s">
        <v>19</v>
      </c>
      <c r="L98" s="31"/>
      <c r="M98" s="121" t="s">
        <v>19</v>
      </c>
      <c r="N98" s="122" t="s">
        <v>47</v>
      </c>
      <c r="P98" s="123">
        <f>O98*H98</f>
        <v>0</v>
      </c>
      <c r="Q98" s="123">
        <v>0</v>
      </c>
      <c r="R98" s="123">
        <f>Q98*H98</f>
        <v>0</v>
      </c>
      <c r="S98" s="123">
        <v>0</v>
      </c>
      <c r="T98" s="124">
        <f>S98*H98</f>
        <v>0</v>
      </c>
      <c r="AR98" s="125" t="s">
        <v>380</v>
      </c>
      <c r="AT98" s="125" t="s">
        <v>118</v>
      </c>
      <c r="AU98" s="125" t="s">
        <v>86</v>
      </c>
      <c r="AY98" s="16" t="s">
        <v>123</v>
      </c>
      <c r="BE98" s="126">
        <f>IF(N98="základní",J98,0)</f>
        <v>0</v>
      </c>
      <c r="BF98" s="126">
        <f>IF(N98="snížená",J98,0)</f>
        <v>0</v>
      </c>
      <c r="BG98" s="126">
        <f>IF(N98="zákl. přenesená",J98,0)</f>
        <v>0</v>
      </c>
      <c r="BH98" s="126">
        <f>IF(N98="sníž. přenesená",J98,0)</f>
        <v>0</v>
      </c>
      <c r="BI98" s="126">
        <f>IF(N98="nulová",J98,0)</f>
        <v>0</v>
      </c>
      <c r="BJ98" s="16" t="s">
        <v>84</v>
      </c>
      <c r="BK98" s="126">
        <f>ROUND(I98*H98,2)</f>
        <v>0</v>
      </c>
      <c r="BL98" s="16" t="s">
        <v>380</v>
      </c>
      <c r="BM98" s="125" t="s">
        <v>394</v>
      </c>
    </row>
    <row r="99" spans="2:65" s="1" customFormat="1">
      <c r="B99" s="31"/>
      <c r="D99" s="132" t="s">
        <v>209</v>
      </c>
      <c r="F99" s="168" t="s">
        <v>395</v>
      </c>
      <c r="I99" s="129"/>
      <c r="L99" s="31"/>
      <c r="M99" s="130"/>
      <c r="T99" s="52"/>
      <c r="AT99" s="16" t="s">
        <v>209</v>
      </c>
      <c r="AU99" s="16" t="s">
        <v>86</v>
      </c>
    </row>
    <row r="100" spans="2:65" s="13" customFormat="1" ht="22.9" customHeight="1">
      <c r="B100" s="146"/>
      <c r="D100" s="147" t="s">
        <v>75</v>
      </c>
      <c r="E100" s="156" t="s">
        <v>396</v>
      </c>
      <c r="F100" s="156" t="s">
        <v>397</v>
      </c>
      <c r="I100" s="149"/>
      <c r="J100" s="157">
        <f>BK100</f>
        <v>0</v>
      </c>
      <c r="L100" s="146"/>
      <c r="M100" s="151"/>
      <c r="P100" s="152">
        <f>SUM(P101:P112)</f>
        <v>0</v>
      </c>
      <c r="R100" s="152">
        <f>SUM(R101:R112)</f>
        <v>0</v>
      </c>
      <c r="T100" s="153">
        <f>SUM(T101:T112)</f>
        <v>0</v>
      </c>
      <c r="AR100" s="147" t="s">
        <v>143</v>
      </c>
      <c r="AT100" s="154" t="s">
        <v>75</v>
      </c>
      <c r="AU100" s="154" t="s">
        <v>84</v>
      </c>
      <c r="AY100" s="147" t="s">
        <v>123</v>
      </c>
      <c r="BK100" s="155">
        <f>SUM(BK101:BK112)</f>
        <v>0</v>
      </c>
    </row>
    <row r="101" spans="2:65" s="1" customFormat="1" ht="24.2" customHeight="1">
      <c r="B101" s="31"/>
      <c r="C101" s="114" t="s">
        <v>127</v>
      </c>
      <c r="D101" s="114" t="s">
        <v>118</v>
      </c>
      <c r="E101" s="115" t="s">
        <v>398</v>
      </c>
      <c r="F101" s="116" t="s">
        <v>399</v>
      </c>
      <c r="G101" s="117" t="s">
        <v>388</v>
      </c>
      <c r="H101" s="118">
        <v>1</v>
      </c>
      <c r="I101" s="119"/>
      <c r="J101" s="120">
        <f>ROUND(I101*H101,2)</f>
        <v>0</v>
      </c>
      <c r="K101" s="116" t="s">
        <v>19</v>
      </c>
      <c r="L101" s="31"/>
      <c r="M101" s="121" t="s">
        <v>19</v>
      </c>
      <c r="N101" s="122" t="s">
        <v>47</v>
      </c>
      <c r="P101" s="123">
        <f>O101*H101</f>
        <v>0</v>
      </c>
      <c r="Q101" s="123">
        <v>0</v>
      </c>
      <c r="R101" s="123">
        <f>Q101*H101</f>
        <v>0</v>
      </c>
      <c r="S101" s="123">
        <v>0</v>
      </c>
      <c r="T101" s="124">
        <f>S101*H101</f>
        <v>0</v>
      </c>
      <c r="AR101" s="125" t="s">
        <v>380</v>
      </c>
      <c r="AT101" s="125" t="s">
        <v>118</v>
      </c>
      <c r="AU101" s="125" t="s">
        <v>86</v>
      </c>
      <c r="AY101" s="16" t="s">
        <v>123</v>
      </c>
      <c r="BE101" s="126">
        <f>IF(N101="základní",J101,0)</f>
        <v>0</v>
      </c>
      <c r="BF101" s="126">
        <f>IF(N101="snížená",J101,0)</f>
        <v>0</v>
      </c>
      <c r="BG101" s="126">
        <f>IF(N101="zákl. přenesená",J101,0)</f>
        <v>0</v>
      </c>
      <c r="BH101" s="126">
        <f>IF(N101="sníž. přenesená",J101,0)</f>
        <v>0</v>
      </c>
      <c r="BI101" s="126">
        <f>IF(N101="nulová",J101,0)</f>
        <v>0</v>
      </c>
      <c r="BJ101" s="16" t="s">
        <v>84</v>
      </c>
      <c r="BK101" s="126">
        <f>ROUND(I101*H101,2)</f>
        <v>0</v>
      </c>
      <c r="BL101" s="16" t="s">
        <v>380</v>
      </c>
      <c r="BM101" s="125" t="s">
        <v>400</v>
      </c>
    </row>
    <row r="102" spans="2:65" s="1" customFormat="1">
      <c r="B102" s="31"/>
      <c r="D102" s="132" t="s">
        <v>209</v>
      </c>
      <c r="F102" s="168" t="s">
        <v>401</v>
      </c>
      <c r="I102" s="129"/>
      <c r="L102" s="31"/>
      <c r="M102" s="130"/>
      <c r="T102" s="52"/>
      <c r="AT102" s="16" t="s">
        <v>209</v>
      </c>
      <c r="AU102" s="16" t="s">
        <v>86</v>
      </c>
    </row>
    <row r="103" spans="2:65" s="1" customFormat="1" ht="16.5" customHeight="1">
      <c r="B103" s="31"/>
      <c r="C103" s="114" t="s">
        <v>152</v>
      </c>
      <c r="D103" s="114" t="s">
        <v>118</v>
      </c>
      <c r="E103" s="115" t="s">
        <v>402</v>
      </c>
      <c r="F103" s="116" t="s">
        <v>403</v>
      </c>
      <c r="G103" s="117" t="s">
        <v>388</v>
      </c>
      <c r="H103" s="118">
        <v>1</v>
      </c>
      <c r="I103" s="119"/>
      <c r="J103" s="120">
        <f>ROUND(I103*H103,2)</f>
        <v>0</v>
      </c>
      <c r="K103" s="116" t="s">
        <v>19</v>
      </c>
      <c r="L103" s="31"/>
      <c r="M103" s="121" t="s">
        <v>19</v>
      </c>
      <c r="N103" s="122" t="s">
        <v>47</v>
      </c>
      <c r="P103" s="123">
        <f>O103*H103</f>
        <v>0</v>
      </c>
      <c r="Q103" s="123">
        <v>0</v>
      </c>
      <c r="R103" s="123">
        <f>Q103*H103</f>
        <v>0</v>
      </c>
      <c r="S103" s="123">
        <v>0</v>
      </c>
      <c r="T103" s="124">
        <f>S103*H103</f>
        <v>0</v>
      </c>
      <c r="AR103" s="125" t="s">
        <v>380</v>
      </c>
      <c r="AT103" s="125" t="s">
        <v>118</v>
      </c>
      <c r="AU103" s="125" t="s">
        <v>86</v>
      </c>
      <c r="AY103" s="16" t="s">
        <v>123</v>
      </c>
      <c r="BE103" s="126">
        <f>IF(N103="základní",J103,0)</f>
        <v>0</v>
      </c>
      <c r="BF103" s="126">
        <f>IF(N103="snížená",J103,0)</f>
        <v>0</v>
      </c>
      <c r="BG103" s="126">
        <f>IF(N103="zákl. přenesená",J103,0)</f>
        <v>0</v>
      </c>
      <c r="BH103" s="126">
        <f>IF(N103="sníž. přenesená",J103,0)</f>
        <v>0</v>
      </c>
      <c r="BI103" s="126">
        <f>IF(N103="nulová",J103,0)</f>
        <v>0</v>
      </c>
      <c r="BJ103" s="16" t="s">
        <v>84</v>
      </c>
      <c r="BK103" s="126">
        <f>ROUND(I103*H103,2)</f>
        <v>0</v>
      </c>
      <c r="BL103" s="16" t="s">
        <v>380</v>
      </c>
      <c r="BM103" s="125" t="s">
        <v>404</v>
      </c>
    </row>
    <row r="104" spans="2:65" s="1" customFormat="1">
      <c r="B104" s="31"/>
      <c r="D104" s="132" t="s">
        <v>209</v>
      </c>
      <c r="F104" s="168" t="s">
        <v>405</v>
      </c>
      <c r="I104" s="129"/>
      <c r="L104" s="31"/>
      <c r="M104" s="130"/>
      <c r="T104" s="52"/>
      <c r="AT104" s="16" t="s">
        <v>209</v>
      </c>
      <c r="AU104" s="16" t="s">
        <v>86</v>
      </c>
    </row>
    <row r="105" spans="2:65" s="1" customFormat="1" ht="16.5" customHeight="1">
      <c r="B105" s="31"/>
      <c r="C105" s="114" t="s">
        <v>136</v>
      </c>
      <c r="D105" s="114" t="s">
        <v>118</v>
      </c>
      <c r="E105" s="115" t="s">
        <v>406</v>
      </c>
      <c r="F105" s="116" t="s">
        <v>407</v>
      </c>
      <c r="G105" s="117" t="s">
        <v>388</v>
      </c>
      <c r="H105" s="118">
        <v>1</v>
      </c>
      <c r="I105" s="119"/>
      <c r="J105" s="120">
        <f>ROUND(I105*H105,2)</f>
        <v>0</v>
      </c>
      <c r="K105" s="116" t="s">
        <v>19</v>
      </c>
      <c r="L105" s="31"/>
      <c r="M105" s="121" t="s">
        <v>19</v>
      </c>
      <c r="N105" s="122" t="s">
        <v>47</v>
      </c>
      <c r="P105" s="123">
        <f>O105*H105</f>
        <v>0</v>
      </c>
      <c r="Q105" s="123">
        <v>0</v>
      </c>
      <c r="R105" s="123">
        <f>Q105*H105</f>
        <v>0</v>
      </c>
      <c r="S105" s="123">
        <v>0</v>
      </c>
      <c r="T105" s="124">
        <f>S105*H105</f>
        <v>0</v>
      </c>
      <c r="AR105" s="125" t="s">
        <v>380</v>
      </c>
      <c r="AT105" s="125" t="s">
        <v>118</v>
      </c>
      <c r="AU105" s="125" t="s">
        <v>86</v>
      </c>
      <c r="AY105" s="16" t="s">
        <v>123</v>
      </c>
      <c r="BE105" s="126">
        <f>IF(N105="základní",J105,0)</f>
        <v>0</v>
      </c>
      <c r="BF105" s="126">
        <f>IF(N105="snížená",J105,0)</f>
        <v>0</v>
      </c>
      <c r="BG105" s="126">
        <f>IF(N105="zákl. přenesená",J105,0)</f>
        <v>0</v>
      </c>
      <c r="BH105" s="126">
        <f>IF(N105="sníž. přenesená",J105,0)</f>
        <v>0</v>
      </c>
      <c r="BI105" s="126">
        <f>IF(N105="nulová",J105,0)</f>
        <v>0</v>
      </c>
      <c r="BJ105" s="16" t="s">
        <v>84</v>
      </c>
      <c r="BK105" s="126">
        <f>ROUND(I105*H105,2)</f>
        <v>0</v>
      </c>
      <c r="BL105" s="16" t="s">
        <v>380</v>
      </c>
      <c r="BM105" s="125" t="s">
        <v>408</v>
      </c>
    </row>
    <row r="106" spans="2:65" s="1" customFormat="1">
      <c r="B106" s="31"/>
      <c r="D106" s="132" t="s">
        <v>209</v>
      </c>
      <c r="F106" s="168" t="s">
        <v>409</v>
      </c>
      <c r="I106" s="129"/>
      <c r="L106" s="31"/>
      <c r="M106" s="130"/>
      <c r="T106" s="52"/>
      <c r="AT106" s="16" t="s">
        <v>209</v>
      </c>
      <c r="AU106" s="16" t="s">
        <v>86</v>
      </c>
    </row>
    <row r="107" spans="2:65" s="1" customFormat="1" ht="16.5" customHeight="1">
      <c r="B107" s="31"/>
      <c r="C107" s="114" t="s">
        <v>166</v>
      </c>
      <c r="D107" s="114" t="s">
        <v>118</v>
      </c>
      <c r="E107" s="115" t="s">
        <v>410</v>
      </c>
      <c r="F107" s="116" t="s">
        <v>411</v>
      </c>
      <c r="G107" s="117" t="s">
        <v>388</v>
      </c>
      <c r="H107" s="118">
        <v>1</v>
      </c>
      <c r="I107" s="119"/>
      <c r="J107" s="120">
        <f>ROUND(I107*H107,2)</f>
        <v>0</v>
      </c>
      <c r="K107" s="116" t="s">
        <v>19</v>
      </c>
      <c r="L107" s="31"/>
      <c r="M107" s="121" t="s">
        <v>19</v>
      </c>
      <c r="N107" s="122" t="s">
        <v>47</v>
      </c>
      <c r="P107" s="123">
        <f>O107*H107</f>
        <v>0</v>
      </c>
      <c r="Q107" s="123">
        <v>0</v>
      </c>
      <c r="R107" s="123">
        <f>Q107*H107</f>
        <v>0</v>
      </c>
      <c r="S107" s="123">
        <v>0</v>
      </c>
      <c r="T107" s="124">
        <f>S107*H107</f>
        <v>0</v>
      </c>
      <c r="AR107" s="125" t="s">
        <v>380</v>
      </c>
      <c r="AT107" s="125" t="s">
        <v>118</v>
      </c>
      <c r="AU107" s="125" t="s">
        <v>86</v>
      </c>
      <c r="AY107" s="16" t="s">
        <v>123</v>
      </c>
      <c r="BE107" s="126">
        <f>IF(N107="základní",J107,0)</f>
        <v>0</v>
      </c>
      <c r="BF107" s="126">
        <f>IF(N107="snížená",J107,0)</f>
        <v>0</v>
      </c>
      <c r="BG107" s="126">
        <f>IF(N107="zákl. přenesená",J107,0)</f>
        <v>0</v>
      </c>
      <c r="BH107" s="126">
        <f>IF(N107="sníž. přenesená",J107,0)</f>
        <v>0</v>
      </c>
      <c r="BI107" s="126">
        <f>IF(N107="nulová",J107,0)</f>
        <v>0</v>
      </c>
      <c r="BJ107" s="16" t="s">
        <v>84</v>
      </c>
      <c r="BK107" s="126">
        <f>ROUND(I107*H107,2)</f>
        <v>0</v>
      </c>
      <c r="BL107" s="16" t="s">
        <v>380</v>
      </c>
      <c r="BM107" s="125" t="s">
        <v>412</v>
      </c>
    </row>
    <row r="108" spans="2:65" s="1" customFormat="1">
      <c r="B108" s="31"/>
      <c r="D108" s="132" t="s">
        <v>209</v>
      </c>
      <c r="F108" s="168" t="s">
        <v>413</v>
      </c>
      <c r="I108" s="129"/>
      <c r="L108" s="31"/>
      <c r="M108" s="130"/>
      <c r="T108" s="52"/>
      <c r="AT108" s="16" t="s">
        <v>209</v>
      </c>
      <c r="AU108" s="16" t="s">
        <v>86</v>
      </c>
    </row>
    <row r="109" spans="2:65" s="1" customFormat="1" ht="16.5" customHeight="1">
      <c r="B109" s="31"/>
      <c r="C109" s="114" t="s">
        <v>141</v>
      </c>
      <c r="D109" s="114" t="s">
        <v>118</v>
      </c>
      <c r="E109" s="115" t="s">
        <v>414</v>
      </c>
      <c r="F109" s="116" t="s">
        <v>415</v>
      </c>
      <c r="G109" s="117" t="s">
        <v>379</v>
      </c>
      <c r="H109" s="118">
        <v>1</v>
      </c>
      <c r="I109" s="119"/>
      <c r="J109" s="120">
        <f>ROUND(I109*H109,2)</f>
        <v>0</v>
      </c>
      <c r="K109" s="116" t="s">
        <v>19</v>
      </c>
      <c r="L109" s="31"/>
      <c r="M109" s="121" t="s">
        <v>19</v>
      </c>
      <c r="N109" s="122" t="s">
        <v>47</v>
      </c>
      <c r="P109" s="123">
        <f>O109*H109</f>
        <v>0</v>
      </c>
      <c r="Q109" s="123">
        <v>0</v>
      </c>
      <c r="R109" s="123">
        <f>Q109*H109</f>
        <v>0</v>
      </c>
      <c r="S109" s="123">
        <v>0</v>
      </c>
      <c r="T109" s="124">
        <f>S109*H109</f>
        <v>0</v>
      </c>
      <c r="AR109" s="125" t="s">
        <v>380</v>
      </c>
      <c r="AT109" s="125" t="s">
        <v>118</v>
      </c>
      <c r="AU109" s="125" t="s">
        <v>86</v>
      </c>
      <c r="AY109" s="16" t="s">
        <v>123</v>
      </c>
      <c r="BE109" s="126">
        <f>IF(N109="základní",J109,0)</f>
        <v>0</v>
      </c>
      <c r="BF109" s="126">
        <f>IF(N109="snížená",J109,0)</f>
        <v>0</v>
      </c>
      <c r="BG109" s="126">
        <f>IF(N109="zákl. přenesená",J109,0)</f>
        <v>0</v>
      </c>
      <c r="BH109" s="126">
        <f>IF(N109="sníž. přenesená",J109,0)</f>
        <v>0</v>
      </c>
      <c r="BI109" s="126">
        <f>IF(N109="nulová",J109,0)</f>
        <v>0</v>
      </c>
      <c r="BJ109" s="16" t="s">
        <v>84</v>
      </c>
      <c r="BK109" s="126">
        <f>ROUND(I109*H109,2)</f>
        <v>0</v>
      </c>
      <c r="BL109" s="16" t="s">
        <v>380</v>
      </c>
      <c r="BM109" s="125" t="s">
        <v>416</v>
      </c>
    </row>
    <row r="110" spans="2:65" s="1" customFormat="1" ht="16.5" customHeight="1">
      <c r="B110" s="31"/>
      <c r="C110" s="114" t="s">
        <v>175</v>
      </c>
      <c r="D110" s="114" t="s">
        <v>118</v>
      </c>
      <c r="E110" s="115" t="s">
        <v>417</v>
      </c>
      <c r="F110" s="116" t="s">
        <v>418</v>
      </c>
      <c r="G110" s="117" t="s">
        <v>379</v>
      </c>
      <c r="H110" s="118">
        <v>1</v>
      </c>
      <c r="I110" s="119"/>
      <c r="J110" s="120">
        <f>ROUND(I110*H110,2)</f>
        <v>0</v>
      </c>
      <c r="K110" s="116" t="s">
        <v>19</v>
      </c>
      <c r="L110" s="31"/>
      <c r="M110" s="121" t="s">
        <v>19</v>
      </c>
      <c r="N110" s="122" t="s">
        <v>47</v>
      </c>
      <c r="P110" s="123">
        <f>O110*H110</f>
        <v>0</v>
      </c>
      <c r="Q110" s="123">
        <v>0</v>
      </c>
      <c r="R110" s="123">
        <f>Q110*H110</f>
        <v>0</v>
      </c>
      <c r="S110" s="123">
        <v>0</v>
      </c>
      <c r="T110" s="124">
        <f>S110*H110</f>
        <v>0</v>
      </c>
      <c r="AR110" s="125" t="s">
        <v>380</v>
      </c>
      <c r="AT110" s="125" t="s">
        <v>118</v>
      </c>
      <c r="AU110" s="125" t="s">
        <v>86</v>
      </c>
      <c r="AY110" s="16" t="s">
        <v>123</v>
      </c>
      <c r="BE110" s="126">
        <f>IF(N110="základní",J110,0)</f>
        <v>0</v>
      </c>
      <c r="BF110" s="126">
        <f>IF(N110="snížená",J110,0)</f>
        <v>0</v>
      </c>
      <c r="BG110" s="126">
        <f>IF(N110="zákl. přenesená",J110,0)</f>
        <v>0</v>
      </c>
      <c r="BH110" s="126">
        <f>IF(N110="sníž. přenesená",J110,0)</f>
        <v>0</v>
      </c>
      <c r="BI110" s="126">
        <f>IF(N110="nulová",J110,0)</f>
        <v>0</v>
      </c>
      <c r="BJ110" s="16" t="s">
        <v>84</v>
      </c>
      <c r="BK110" s="126">
        <f>ROUND(I110*H110,2)</f>
        <v>0</v>
      </c>
      <c r="BL110" s="16" t="s">
        <v>380</v>
      </c>
      <c r="BM110" s="125" t="s">
        <v>419</v>
      </c>
    </row>
    <row r="111" spans="2:65" s="1" customFormat="1" ht="38.65" customHeight="1">
      <c r="B111" s="31"/>
      <c r="C111" s="114" t="s">
        <v>8</v>
      </c>
      <c r="D111" s="114" t="s">
        <v>118</v>
      </c>
      <c r="E111" s="115" t="s">
        <v>420</v>
      </c>
      <c r="F111" s="116" t="s">
        <v>421</v>
      </c>
      <c r="G111" s="117" t="s">
        <v>388</v>
      </c>
      <c r="H111" s="118">
        <v>1</v>
      </c>
      <c r="I111" s="119"/>
      <c r="J111" s="120">
        <f>ROUND(I111*H111,2)</f>
        <v>0</v>
      </c>
      <c r="K111" s="116" t="s">
        <v>19</v>
      </c>
      <c r="L111" s="31"/>
      <c r="M111" s="121" t="s">
        <v>19</v>
      </c>
      <c r="N111" s="122" t="s">
        <v>47</v>
      </c>
      <c r="P111" s="123">
        <f>O111*H111</f>
        <v>0</v>
      </c>
      <c r="Q111" s="123">
        <v>0</v>
      </c>
      <c r="R111" s="123">
        <f>Q111*H111</f>
        <v>0</v>
      </c>
      <c r="S111" s="123">
        <v>0</v>
      </c>
      <c r="T111" s="124">
        <f>S111*H111</f>
        <v>0</v>
      </c>
      <c r="AR111" s="125" t="s">
        <v>380</v>
      </c>
      <c r="AT111" s="125" t="s">
        <v>118</v>
      </c>
      <c r="AU111" s="125" t="s">
        <v>86</v>
      </c>
      <c r="AY111" s="16" t="s">
        <v>123</v>
      </c>
      <c r="BE111" s="126">
        <f>IF(N111="základní",J111,0)</f>
        <v>0</v>
      </c>
      <c r="BF111" s="126">
        <f>IF(N111="snížená",J111,0)</f>
        <v>0</v>
      </c>
      <c r="BG111" s="126">
        <f>IF(N111="zákl. přenesená",J111,0)</f>
        <v>0</v>
      </c>
      <c r="BH111" s="126">
        <f>IF(N111="sníž. přenesená",J111,0)</f>
        <v>0</v>
      </c>
      <c r="BI111" s="126">
        <f>IF(N111="nulová",J111,0)</f>
        <v>0</v>
      </c>
      <c r="BJ111" s="16" t="s">
        <v>84</v>
      </c>
      <c r="BK111" s="126">
        <f>ROUND(I111*H111,2)</f>
        <v>0</v>
      </c>
      <c r="BL111" s="16" t="s">
        <v>380</v>
      </c>
      <c r="BM111" s="125" t="s">
        <v>422</v>
      </c>
    </row>
    <row r="112" spans="2:65" s="1" customFormat="1">
      <c r="B112" s="31"/>
      <c r="D112" s="132" t="s">
        <v>209</v>
      </c>
      <c r="F112" s="168" t="s">
        <v>423</v>
      </c>
      <c r="I112" s="129"/>
      <c r="L112" s="31"/>
      <c r="M112" s="130"/>
      <c r="T112" s="52"/>
      <c r="AT112" s="16" t="s">
        <v>209</v>
      </c>
      <c r="AU112" s="16" t="s">
        <v>86</v>
      </c>
    </row>
    <row r="113" spans="2:65" s="13" customFormat="1" ht="22.9" customHeight="1">
      <c r="B113" s="146"/>
      <c r="D113" s="147" t="s">
        <v>75</v>
      </c>
      <c r="E113" s="156" t="s">
        <v>424</v>
      </c>
      <c r="F113" s="156" t="s">
        <v>425</v>
      </c>
      <c r="I113" s="149"/>
      <c r="J113" s="157">
        <f>BK113</f>
        <v>0</v>
      </c>
      <c r="L113" s="146"/>
      <c r="M113" s="151"/>
      <c r="P113" s="152">
        <f>SUM(P114:P115)</f>
        <v>0</v>
      </c>
      <c r="R113" s="152">
        <f>SUM(R114:R115)</f>
        <v>0</v>
      </c>
      <c r="T113" s="153">
        <f>SUM(T114:T115)</f>
        <v>0</v>
      </c>
      <c r="AR113" s="147" t="s">
        <v>143</v>
      </c>
      <c r="AT113" s="154" t="s">
        <v>75</v>
      </c>
      <c r="AU113" s="154" t="s">
        <v>84</v>
      </c>
      <c r="AY113" s="147" t="s">
        <v>123</v>
      </c>
      <c r="BK113" s="155">
        <f>SUM(BK114:BK115)</f>
        <v>0</v>
      </c>
    </row>
    <row r="114" spans="2:65" s="1" customFormat="1" ht="16.5" customHeight="1">
      <c r="B114" s="31"/>
      <c r="C114" s="114" t="s">
        <v>186</v>
      </c>
      <c r="D114" s="114" t="s">
        <v>118</v>
      </c>
      <c r="E114" s="115" t="s">
        <v>426</v>
      </c>
      <c r="F114" s="116" t="s">
        <v>427</v>
      </c>
      <c r="G114" s="117" t="s">
        <v>428</v>
      </c>
      <c r="H114" s="118">
        <v>1</v>
      </c>
      <c r="I114" s="119"/>
      <c r="J114" s="120">
        <f>ROUND(I114*H114,2)</f>
        <v>0</v>
      </c>
      <c r="K114" s="116" t="s">
        <v>126</v>
      </c>
      <c r="L114" s="31"/>
      <c r="M114" s="121" t="s">
        <v>19</v>
      </c>
      <c r="N114" s="122" t="s">
        <v>47</v>
      </c>
      <c r="P114" s="123">
        <f>O114*H114</f>
        <v>0</v>
      </c>
      <c r="Q114" s="123">
        <v>0</v>
      </c>
      <c r="R114" s="123">
        <f>Q114*H114</f>
        <v>0</v>
      </c>
      <c r="S114" s="123">
        <v>0</v>
      </c>
      <c r="T114" s="124">
        <f>S114*H114</f>
        <v>0</v>
      </c>
      <c r="AR114" s="125" t="s">
        <v>380</v>
      </c>
      <c r="AT114" s="125" t="s">
        <v>118</v>
      </c>
      <c r="AU114" s="125" t="s">
        <v>86</v>
      </c>
      <c r="AY114" s="16" t="s">
        <v>123</v>
      </c>
      <c r="BE114" s="126">
        <f>IF(N114="základní",J114,0)</f>
        <v>0</v>
      </c>
      <c r="BF114" s="126">
        <f>IF(N114="snížená",J114,0)</f>
        <v>0</v>
      </c>
      <c r="BG114" s="126">
        <f>IF(N114="zákl. přenesená",J114,0)</f>
        <v>0</v>
      </c>
      <c r="BH114" s="126">
        <f>IF(N114="sníž. přenesená",J114,0)</f>
        <v>0</v>
      </c>
      <c r="BI114" s="126">
        <f>IF(N114="nulová",J114,0)</f>
        <v>0</v>
      </c>
      <c r="BJ114" s="16" t="s">
        <v>84</v>
      </c>
      <c r="BK114" s="126">
        <f>ROUND(I114*H114,2)</f>
        <v>0</v>
      </c>
      <c r="BL114" s="16" t="s">
        <v>380</v>
      </c>
      <c r="BM114" s="125" t="s">
        <v>429</v>
      </c>
    </row>
    <row r="115" spans="2:65" s="1" customFormat="1">
      <c r="B115" s="31"/>
      <c r="D115" s="127" t="s">
        <v>128</v>
      </c>
      <c r="F115" s="128" t="s">
        <v>430</v>
      </c>
      <c r="I115" s="129"/>
      <c r="L115" s="31"/>
      <c r="M115" s="130"/>
      <c r="T115" s="52"/>
      <c r="AT115" s="16" t="s">
        <v>128</v>
      </c>
      <c r="AU115" s="16" t="s">
        <v>86</v>
      </c>
    </row>
    <row r="116" spans="2:65" s="13" customFormat="1" ht="22.9" customHeight="1">
      <c r="B116" s="146"/>
      <c r="D116" s="147" t="s">
        <v>75</v>
      </c>
      <c r="E116" s="156" t="s">
        <v>431</v>
      </c>
      <c r="F116" s="156" t="s">
        <v>432</v>
      </c>
      <c r="I116" s="149"/>
      <c r="J116" s="157">
        <f>BK116</f>
        <v>0</v>
      </c>
      <c r="L116" s="146"/>
      <c r="M116" s="151"/>
      <c r="P116" s="152">
        <f>SUM(P117:P120)</f>
        <v>0</v>
      </c>
      <c r="R116" s="152">
        <f>SUM(R117:R120)</f>
        <v>0</v>
      </c>
      <c r="T116" s="153">
        <f>SUM(T117:T120)</f>
        <v>0</v>
      </c>
      <c r="AR116" s="147" t="s">
        <v>143</v>
      </c>
      <c r="AT116" s="154" t="s">
        <v>75</v>
      </c>
      <c r="AU116" s="154" t="s">
        <v>84</v>
      </c>
      <c r="AY116" s="147" t="s">
        <v>123</v>
      </c>
      <c r="BK116" s="155">
        <f>SUM(BK117:BK120)</f>
        <v>0</v>
      </c>
    </row>
    <row r="117" spans="2:65" s="1" customFormat="1" ht="16.5" customHeight="1">
      <c r="B117" s="31"/>
      <c r="C117" s="114" t="s">
        <v>149</v>
      </c>
      <c r="D117" s="114" t="s">
        <v>118</v>
      </c>
      <c r="E117" s="115" t="s">
        <v>433</v>
      </c>
      <c r="F117" s="116" t="s">
        <v>434</v>
      </c>
      <c r="G117" s="117" t="s">
        <v>435</v>
      </c>
      <c r="H117" s="118">
        <v>1</v>
      </c>
      <c r="I117" s="119"/>
      <c r="J117" s="120">
        <f>ROUND(I117*H117,2)</f>
        <v>0</v>
      </c>
      <c r="K117" s="116" t="s">
        <v>370</v>
      </c>
      <c r="L117" s="31"/>
      <c r="M117" s="121" t="s">
        <v>19</v>
      </c>
      <c r="N117" s="122" t="s">
        <v>47</v>
      </c>
      <c r="P117" s="123">
        <f>O117*H117</f>
        <v>0</v>
      </c>
      <c r="Q117" s="123">
        <v>0</v>
      </c>
      <c r="R117" s="123">
        <f>Q117*H117</f>
        <v>0</v>
      </c>
      <c r="S117" s="123">
        <v>0</v>
      </c>
      <c r="T117" s="124">
        <f>S117*H117</f>
        <v>0</v>
      </c>
      <c r="AR117" s="125" t="s">
        <v>380</v>
      </c>
      <c r="AT117" s="125" t="s">
        <v>118</v>
      </c>
      <c r="AU117" s="125" t="s">
        <v>86</v>
      </c>
      <c r="AY117" s="16" t="s">
        <v>123</v>
      </c>
      <c r="BE117" s="126">
        <f>IF(N117="základní",J117,0)</f>
        <v>0</v>
      </c>
      <c r="BF117" s="126">
        <f>IF(N117="snížená",J117,0)</f>
        <v>0</v>
      </c>
      <c r="BG117" s="126">
        <f>IF(N117="zákl. přenesená",J117,0)</f>
        <v>0</v>
      </c>
      <c r="BH117" s="126">
        <f>IF(N117="sníž. přenesená",J117,0)</f>
        <v>0</v>
      </c>
      <c r="BI117" s="126">
        <f>IF(N117="nulová",J117,0)</f>
        <v>0</v>
      </c>
      <c r="BJ117" s="16" t="s">
        <v>84</v>
      </c>
      <c r="BK117" s="126">
        <f>ROUND(I117*H117,2)</f>
        <v>0</v>
      </c>
      <c r="BL117" s="16" t="s">
        <v>380</v>
      </c>
      <c r="BM117" s="125" t="s">
        <v>436</v>
      </c>
    </row>
    <row r="118" spans="2:65" s="1" customFormat="1">
      <c r="B118" s="31"/>
      <c r="D118" s="127" t="s">
        <v>128</v>
      </c>
      <c r="F118" s="128" t="s">
        <v>437</v>
      </c>
      <c r="I118" s="129"/>
      <c r="L118" s="31"/>
      <c r="M118" s="130"/>
      <c r="T118" s="52"/>
      <c r="AT118" s="16" t="s">
        <v>128</v>
      </c>
      <c r="AU118" s="16" t="s">
        <v>86</v>
      </c>
    </row>
    <row r="119" spans="2:65" s="1" customFormat="1" ht="16.5" customHeight="1">
      <c r="B119" s="31"/>
      <c r="C119" s="114" t="s">
        <v>198</v>
      </c>
      <c r="D119" s="114" t="s">
        <v>118</v>
      </c>
      <c r="E119" s="115" t="s">
        <v>438</v>
      </c>
      <c r="F119" s="116" t="s">
        <v>439</v>
      </c>
      <c r="G119" s="117" t="s">
        <v>428</v>
      </c>
      <c r="H119" s="118">
        <v>1</v>
      </c>
      <c r="I119" s="119"/>
      <c r="J119" s="120">
        <f>ROUND(I119*H119,2)</f>
        <v>0</v>
      </c>
      <c r="K119" s="116" t="s">
        <v>126</v>
      </c>
      <c r="L119" s="31"/>
      <c r="M119" s="121" t="s">
        <v>19</v>
      </c>
      <c r="N119" s="122" t="s">
        <v>47</v>
      </c>
      <c r="P119" s="123">
        <f>O119*H119</f>
        <v>0</v>
      </c>
      <c r="Q119" s="123">
        <v>0</v>
      </c>
      <c r="R119" s="123">
        <f>Q119*H119</f>
        <v>0</v>
      </c>
      <c r="S119" s="123">
        <v>0</v>
      </c>
      <c r="T119" s="124">
        <f>S119*H119</f>
        <v>0</v>
      </c>
      <c r="AR119" s="125" t="s">
        <v>380</v>
      </c>
      <c r="AT119" s="125" t="s">
        <v>118</v>
      </c>
      <c r="AU119" s="125" t="s">
        <v>86</v>
      </c>
      <c r="AY119" s="16" t="s">
        <v>123</v>
      </c>
      <c r="BE119" s="126">
        <f>IF(N119="základní",J119,0)</f>
        <v>0</v>
      </c>
      <c r="BF119" s="126">
        <f>IF(N119="snížená",J119,0)</f>
        <v>0</v>
      </c>
      <c r="BG119" s="126">
        <f>IF(N119="zákl. přenesená",J119,0)</f>
        <v>0</v>
      </c>
      <c r="BH119" s="126">
        <f>IF(N119="sníž. přenesená",J119,0)</f>
        <v>0</v>
      </c>
      <c r="BI119" s="126">
        <f>IF(N119="nulová",J119,0)</f>
        <v>0</v>
      </c>
      <c r="BJ119" s="16" t="s">
        <v>84</v>
      </c>
      <c r="BK119" s="126">
        <f>ROUND(I119*H119,2)</f>
        <v>0</v>
      </c>
      <c r="BL119" s="16" t="s">
        <v>380</v>
      </c>
      <c r="BM119" s="125" t="s">
        <v>440</v>
      </c>
    </row>
    <row r="120" spans="2:65" s="1" customFormat="1">
      <c r="B120" s="31"/>
      <c r="D120" s="127" t="s">
        <v>128</v>
      </c>
      <c r="F120" s="128" t="s">
        <v>441</v>
      </c>
      <c r="I120" s="129"/>
      <c r="L120" s="31"/>
      <c r="M120" s="130"/>
      <c r="T120" s="52"/>
      <c r="AT120" s="16" t="s">
        <v>128</v>
      </c>
      <c r="AU120" s="16" t="s">
        <v>86</v>
      </c>
    </row>
    <row r="121" spans="2:65" s="13" customFormat="1" ht="22.9" customHeight="1">
      <c r="B121" s="146"/>
      <c r="D121" s="147" t="s">
        <v>75</v>
      </c>
      <c r="E121" s="156" t="s">
        <v>442</v>
      </c>
      <c r="F121" s="156" t="s">
        <v>443</v>
      </c>
      <c r="I121" s="149"/>
      <c r="J121" s="157">
        <f>BK121</f>
        <v>0</v>
      </c>
      <c r="L121" s="146"/>
      <c r="M121" s="151"/>
      <c r="P121" s="152">
        <f>SUM(P122:P125)</f>
        <v>0</v>
      </c>
      <c r="R121" s="152">
        <f>SUM(R122:R125)</f>
        <v>0</v>
      </c>
      <c r="T121" s="153">
        <f>SUM(T122:T125)</f>
        <v>0</v>
      </c>
      <c r="AR121" s="147" t="s">
        <v>143</v>
      </c>
      <c r="AT121" s="154" t="s">
        <v>75</v>
      </c>
      <c r="AU121" s="154" t="s">
        <v>84</v>
      </c>
      <c r="AY121" s="147" t="s">
        <v>123</v>
      </c>
      <c r="BK121" s="155">
        <f>SUM(BK122:BK125)</f>
        <v>0</v>
      </c>
    </row>
    <row r="122" spans="2:65" s="1" customFormat="1" ht="16.5" customHeight="1">
      <c r="B122" s="31"/>
      <c r="C122" s="114" t="s">
        <v>204</v>
      </c>
      <c r="D122" s="114" t="s">
        <v>118</v>
      </c>
      <c r="E122" s="115" t="s">
        <v>444</v>
      </c>
      <c r="F122" s="116" t="s">
        <v>445</v>
      </c>
      <c r="G122" s="117" t="s">
        <v>388</v>
      </c>
      <c r="H122" s="118">
        <v>1</v>
      </c>
      <c r="I122" s="119"/>
      <c r="J122" s="120">
        <f>ROUND(I122*H122,2)</f>
        <v>0</v>
      </c>
      <c r="K122" s="116" t="s">
        <v>19</v>
      </c>
      <c r="L122" s="31"/>
      <c r="M122" s="121" t="s">
        <v>19</v>
      </c>
      <c r="N122" s="122" t="s">
        <v>47</v>
      </c>
      <c r="P122" s="123">
        <f>O122*H122</f>
        <v>0</v>
      </c>
      <c r="Q122" s="123">
        <v>0</v>
      </c>
      <c r="R122" s="123">
        <f>Q122*H122</f>
        <v>0</v>
      </c>
      <c r="S122" s="123">
        <v>0</v>
      </c>
      <c r="T122" s="124">
        <f>S122*H122</f>
        <v>0</v>
      </c>
      <c r="AR122" s="125" t="s">
        <v>380</v>
      </c>
      <c r="AT122" s="125" t="s">
        <v>118</v>
      </c>
      <c r="AU122" s="125" t="s">
        <v>86</v>
      </c>
      <c r="AY122" s="16" t="s">
        <v>123</v>
      </c>
      <c r="BE122" s="126">
        <f>IF(N122="základní",J122,0)</f>
        <v>0</v>
      </c>
      <c r="BF122" s="126">
        <f>IF(N122="snížená",J122,0)</f>
        <v>0</v>
      </c>
      <c r="BG122" s="126">
        <f>IF(N122="zákl. přenesená",J122,0)</f>
        <v>0</v>
      </c>
      <c r="BH122" s="126">
        <f>IF(N122="sníž. přenesená",J122,0)</f>
        <v>0</v>
      </c>
      <c r="BI122" s="126">
        <f>IF(N122="nulová",J122,0)</f>
        <v>0</v>
      </c>
      <c r="BJ122" s="16" t="s">
        <v>84</v>
      </c>
      <c r="BK122" s="126">
        <f>ROUND(I122*H122,2)</f>
        <v>0</v>
      </c>
      <c r="BL122" s="16" t="s">
        <v>380</v>
      </c>
      <c r="BM122" s="125" t="s">
        <v>446</v>
      </c>
    </row>
    <row r="123" spans="2:65" s="1" customFormat="1">
      <c r="B123" s="31"/>
      <c r="D123" s="132" t="s">
        <v>209</v>
      </c>
      <c r="F123" s="168" t="s">
        <v>447</v>
      </c>
      <c r="I123" s="129"/>
      <c r="L123" s="31"/>
      <c r="M123" s="130"/>
      <c r="T123" s="52"/>
      <c r="AT123" s="16" t="s">
        <v>209</v>
      </c>
      <c r="AU123" s="16" t="s">
        <v>86</v>
      </c>
    </row>
    <row r="124" spans="2:65" s="1" customFormat="1" ht="16.5" customHeight="1">
      <c r="B124" s="31"/>
      <c r="C124" s="114" t="s">
        <v>214</v>
      </c>
      <c r="D124" s="114" t="s">
        <v>118</v>
      </c>
      <c r="E124" s="115" t="s">
        <v>448</v>
      </c>
      <c r="F124" s="116" t="s">
        <v>449</v>
      </c>
      <c r="G124" s="117" t="s">
        <v>428</v>
      </c>
      <c r="H124" s="118">
        <v>1</v>
      </c>
      <c r="I124" s="119"/>
      <c r="J124" s="120">
        <f>ROUND(I124*H124,2)</f>
        <v>0</v>
      </c>
      <c r="K124" s="116" t="s">
        <v>126</v>
      </c>
      <c r="L124" s="31"/>
      <c r="M124" s="121" t="s">
        <v>19</v>
      </c>
      <c r="N124" s="122" t="s">
        <v>47</v>
      </c>
      <c r="P124" s="123">
        <f>O124*H124</f>
        <v>0</v>
      </c>
      <c r="Q124" s="123">
        <v>0</v>
      </c>
      <c r="R124" s="123">
        <f>Q124*H124</f>
        <v>0</v>
      </c>
      <c r="S124" s="123">
        <v>0</v>
      </c>
      <c r="T124" s="124">
        <f>S124*H124</f>
        <v>0</v>
      </c>
      <c r="AR124" s="125" t="s">
        <v>380</v>
      </c>
      <c r="AT124" s="125" t="s">
        <v>118</v>
      </c>
      <c r="AU124" s="125" t="s">
        <v>86</v>
      </c>
      <c r="AY124" s="16" t="s">
        <v>123</v>
      </c>
      <c r="BE124" s="126">
        <f>IF(N124="základní",J124,0)</f>
        <v>0</v>
      </c>
      <c r="BF124" s="126">
        <f>IF(N124="snížená",J124,0)</f>
        <v>0</v>
      </c>
      <c r="BG124" s="126">
        <f>IF(N124="zákl. přenesená",J124,0)</f>
        <v>0</v>
      </c>
      <c r="BH124" s="126">
        <f>IF(N124="sníž. přenesená",J124,0)</f>
        <v>0</v>
      </c>
      <c r="BI124" s="126">
        <f>IF(N124="nulová",J124,0)</f>
        <v>0</v>
      </c>
      <c r="BJ124" s="16" t="s">
        <v>84</v>
      </c>
      <c r="BK124" s="126">
        <f>ROUND(I124*H124,2)</f>
        <v>0</v>
      </c>
      <c r="BL124" s="16" t="s">
        <v>380</v>
      </c>
      <c r="BM124" s="125" t="s">
        <v>450</v>
      </c>
    </row>
    <row r="125" spans="2:65" s="1" customFormat="1">
      <c r="B125" s="31"/>
      <c r="D125" s="127" t="s">
        <v>128</v>
      </c>
      <c r="F125" s="128" t="s">
        <v>451</v>
      </c>
      <c r="I125" s="129"/>
      <c r="L125" s="31"/>
      <c r="M125" s="172"/>
      <c r="N125" s="173"/>
      <c r="O125" s="173"/>
      <c r="P125" s="173"/>
      <c r="Q125" s="173"/>
      <c r="R125" s="173"/>
      <c r="S125" s="173"/>
      <c r="T125" s="174"/>
      <c r="AT125" s="16" t="s">
        <v>128</v>
      </c>
      <c r="AU125" s="16" t="s">
        <v>86</v>
      </c>
    </row>
    <row r="126" spans="2:65" s="1" customFormat="1" ht="6.95" customHeight="1"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31"/>
    </row>
  </sheetData>
  <sheetProtection algorithmName="SHA-512" hashValue="6iJRUNwhwJk6A4heJIkQ6i5IhilOOWsVzrVafGkXWiZ2D32nBnw803of7BfCxpyr6sriXuqufN2xNJzMUt/Ghw==" saltValue="CeDj/MBUjZ0ddrtIM7ogO0iiC2I5hCFEPOhtX3Sl/m5j/6gsiGd6S/20kkraeS8fjOjUeiKiSGbW9smTpfD62w==" spinCount="100000" sheet="1" objects="1" scenarios="1" formatColumns="0" formatRows="0" autoFilter="0"/>
  <autoFilter ref="C85:K125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200-000000000000}"/>
    <hyperlink ref="F115" r:id="rId2" xr:uid="{00000000-0004-0000-0200-000001000000}"/>
    <hyperlink ref="F118" r:id="rId3" xr:uid="{00000000-0004-0000-0200-000002000000}"/>
    <hyperlink ref="F120" r:id="rId4" xr:uid="{00000000-0004-0000-0200-000003000000}"/>
    <hyperlink ref="F125" r:id="rId5" xr:uid="{00000000-0004-0000-02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75" customWidth="1"/>
    <col min="2" max="2" width="1.6640625" style="175" customWidth="1"/>
    <col min="3" max="4" width="5" style="175" customWidth="1"/>
    <col min="5" max="5" width="11.6640625" style="175" customWidth="1"/>
    <col min="6" max="6" width="9.1640625" style="175" customWidth="1"/>
    <col min="7" max="7" width="5" style="175" customWidth="1"/>
    <col min="8" max="8" width="77.83203125" style="175" customWidth="1"/>
    <col min="9" max="10" width="20" style="175" customWidth="1"/>
    <col min="11" max="11" width="1.6640625" style="175" customWidth="1"/>
  </cols>
  <sheetData>
    <row r="1" spans="2:11" customFormat="1" ht="37.5" customHeight="1"/>
    <row r="2" spans="2:1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4" customFormat="1" ht="45" customHeight="1">
      <c r="B3" s="227"/>
      <c r="C3" s="296" t="s">
        <v>452</v>
      </c>
      <c r="D3" s="296"/>
      <c r="E3" s="296"/>
      <c r="F3" s="296"/>
      <c r="G3" s="296"/>
      <c r="H3" s="296"/>
      <c r="I3" s="296"/>
      <c r="J3" s="296"/>
      <c r="K3" s="228"/>
    </row>
    <row r="4" spans="2:11" customFormat="1" ht="25.5" customHeight="1">
      <c r="B4" s="229"/>
      <c r="C4" s="301" t="s">
        <v>453</v>
      </c>
      <c r="D4" s="301"/>
      <c r="E4" s="301"/>
      <c r="F4" s="301"/>
      <c r="G4" s="301"/>
      <c r="H4" s="301"/>
      <c r="I4" s="301"/>
      <c r="J4" s="301"/>
      <c r="K4" s="230"/>
    </row>
    <row r="5" spans="2:11" customFormat="1" ht="5.25" customHeight="1">
      <c r="B5" s="229"/>
      <c r="C5" s="176"/>
      <c r="D5" s="176"/>
      <c r="E5" s="176"/>
      <c r="F5" s="176"/>
      <c r="G5" s="176"/>
      <c r="H5" s="176"/>
      <c r="I5" s="176"/>
      <c r="J5" s="176"/>
      <c r="K5" s="230"/>
    </row>
    <row r="6" spans="2:11" customFormat="1" ht="15" customHeight="1">
      <c r="B6" s="229"/>
      <c r="C6" s="300" t="s">
        <v>454</v>
      </c>
      <c r="D6" s="300"/>
      <c r="E6" s="300"/>
      <c r="F6" s="300"/>
      <c r="G6" s="300"/>
      <c r="H6" s="300"/>
      <c r="I6" s="300"/>
      <c r="J6" s="300"/>
      <c r="K6" s="230"/>
    </row>
    <row r="7" spans="2:11" customFormat="1" ht="15" customHeight="1">
      <c r="B7" s="178"/>
      <c r="C7" s="300" t="s">
        <v>455</v>
      </c>
      <c r="D7" s="300"/>
      <c r="E7" s="300"/>
      <c r="F7" s="300"/>
      <c r="G7" s="300"/>
      <c r="H7" s="300"/>
      <c r="I7" s="300"/>
      <c r="J7" s="300"/>
      <c r="K7" s="230"/>
    </row>
    <row r="8" spans="2:11" customFormat="1" ht="12.75" customHeight="1">
      <c r="B8" s="178"/>
      <c r="C8" s="177"/>
      <c r="D8" s="177"/>
      <c r="E8" s="177"/>
      <c r="F8" s="177"/>
      <c r="G8" s="177"/>
      <c r="H8" s="177"/>
      <c r="I8" s="177"/>
      <c r="J8" s="177"/>
      <c r="K8" s="230"/>
    </row>
    <row r="9" spans="2:11" customFormat="1" ht="15" customHeight="1">
      <c r="B9" s="178"/>
      <c r="C9" s="300" t="s">
        <v>456</v>
      </c>
      <c r="D9" s="300"/>
      <c r="E9" s="300"/>
      <c r="F9" s="300"/>
      <c r="G9" s="300"/>
      <c r="H9" s="300"/>
      <c r="I9" s="300"/>
      <c r="J9" s="300"/>
      <c r="K9" s="230"/>
    </row>
    <row r="10" spans="2:11" customFormat="1" ht="15" customHeight="1">
      <c r="B10" s="178"/>
      <c r="C10" s="177"/>
      <c r="D10" s="300" t="s">
        <v>457</v>
      </c>
      <c r="E10" s="300"/>
      <c r="F10" s="300"/>
      <c r="G10" s="300"/>
      <c r="H10" s="300"/>
      <c r="I10" s="300"/>
      <c r="J10" s="300"/>
      <c r="K10" s="230"/>
    </row>
    <row r="11" spans="2:11" customFormat="1" ht="15" customHeight="1">
      <c r="B11" s="178"/>
      <c r="C11" s="179"/>
      <c r="D11" s="300" t="s">
        <v>458</v>
      </c>
      <c r="E11" s="300"/>
      <c r="F11" s="300"/>
      <c r="G11" s="300"/>
      <c r="H11" s="300"/>
      <c r="I11" s="300"/>
      <c r="J11" s="300"/>
      <c r="K11" s="230"/>
    </row>
    <row r="12" spans="2:11" customFormat="1" ht="15" customHeight="1">
      <c r="B12" s="178"/>
      <c r="C12" s="179"/>
      <c r="D12" s="177"/>
      <c r="E12" s="177"/>
      <c r="F12" s="177"/>
      <c r="G12" s="177"/>
      <c r="H12" s="177"/>
      <c r="I12" s="177"/>
      <c r="J12" s="177"/>
      <c r="K12" s="230"/>
    </row>
    <row r="13" spans="2:11" customFormat="1" ht="15" customHeight="1">
      <c r="B13" s="178"/>
      <c r="C13" s="179"/>
      <c r="D13" s="180" t="s">
        <v>459</v>
      </c>
      <c r="E13" s="177"/>
      <c r="F13" s="177"/>
      <c r="G13" s="177"/>
      <c r="H13" s="177"/>
      <c r="I13" s="177"/>
      <c r="J13" s="177"/>
      <c r="K13" s="230"/>
    </row>
    <row r="14" spans="2:11" customFormat="1" ht="12.75" customHeight="1">
      <c r="B14" s="178"/>
      <c r="C14" s="179"/>
      <c r="D14" s="179"/>
      <c r="E14" s="179"/>
      <c r="F14" s="179"/>
      <c r="G14" s="179"/>
      <c r="H14" s="179"/>
      <c r="I14" s="179"/>
      <c r="J14" s="179"/>
      <c r="K14" s="230"/>
    </row>
    <row r="15" spans="2:11" customFormat="1" ht="15" customHeight="1">
      <c r="B15" s="178"/>
      <c r="C15" s="179"/>
      <c r="D15" s="300" t="s">
        <v>460</v>
      </c>
      <c r="E15" s="300"/>
      <c r="F15" s="300"/>
      <c r="G15" s="300"/>
      <c r="H15" s="300"/>
      <c r="I15" s="300"/>
      <c r="J15" s="300"/>
      <c r="K15" s="230"/>
    </row>
    <row r="16" spans="2:11" customFormat="1" ht="15" customHeight="1">
      <c r="B16" s="178"/>
      <c r="C16" s="179"/>
      <c r="D16" s="300" t="s">
        <v>461</v>
      </c>
      <c r="E16" s="300"/>
      <c r="F16" s="300"/>
      <c r="G16" s="300"/>
      <c r="H16" s="300"/>
      <c r="I16" s="300"/>
      <c r="J16" s="300"/>
      <c r="K16" s="230"/>
    </row>
    <row r="17" spans="2:11" customFormat="1" ht="15" customHeight="1">
      <c r="B17" s="178"/>
      <c r="C17" s="179"/>
      <c r="D17" s="300" t="s">
        <v>462</v>
      </c>
      <c r="E17" s="300"/>
      <c r="F17" s="300"/>
      <c r="G17" s="300"/>
      <c r="H17" s="300"/>
      <c r="I17" s="300"/>
      <c r="J17" s="300"/>
      <c r="K17" s="230"/>
    </row>
    <row r="18" spans="2:11" customFormat="1" ht="15" customHeight="1">
      <c r="B18" s="178"/>
      <c r="C18" s="179"/>
      <c r="D18" s="179"/>
      <c r="E18" s="181" t="s">
        <v>83</v>
      </c>
      <c r="F18" s="300" t="s">
        <v>463</v>
      </c>
      <c r="G18" s="300"/>
      <c r="H18" s="300"/>
      <c r="I18" s="300"/>
      <c r="J18" s="300"/>
      <c r="K18" s="230"/>
    </row>
    <row r="19" spans="2:11" customFormat="1" ht="15" customHeight="1">
      <c r="B19" s="178"/>
      <c r="C19" s="179"/>
      <c r="D19" s="179"/>
      <c r="E19" s="181" t="s">
        <v>464</v>
      </c>
      <c r="F19" s="300" t="s">
        <v>465</v>
      </c>
      <c r="G19" s="300"/>
      <c r="H19" s="300"/>
      <c r="I19" s="300"/>
      <c r="J19" s="300"/>
      <c r="K19" s="230"/>
    </row>
    <row r="20" spans="2:11" customFormat="1" ht="15" customHeight="1">
      <c r="B20" s="178"/>
      <c r="C20" s="179"/>
      <c r="D20" s="179"/>
      <c r="E20" s="181" t="s">
        <v>466</v>
      </c>
      <c r="F20" s="300" t="s">
        <v>467</v>
      </c>
      <c r="G20" s="300"/>
      <c r="H20" s="300"/>
      <c r="I20" s="300"/>
      <c r="J20" s="300"/>
      <c r="K20" s="230"/>
    </row>
    <row r="21" spans="2:11" customFormat="1" ht="15" customHeight="1">
      <c r="B21" s="178"/>
      <c r="C21" s="179"/>
      <c r="D21" s="179"/>
      <c r="E21" s="181" t="s">
        <v>468</v>
      </c>
      <c r="F21" s="300" t="s">
        <v>469</v>
      </c>
      <c r="G21" s="300"/>
      <c r="H21" s="300"/>
      <c r="I21" s="300"/>
      <c r="J21" s="300"/>
      <c r="K21" s="230"/>
    </row>
    <row r="22" spans="2:11" customFormat="1" ht="15" customHeight="1">
      <c r="B22" s="178"/>
      <c r="C22" s="179"/>
      <c r="D22" s="179"/>
      <c r="E22" s="181" t="s">
        <v>470</v>
      </c>
      <c r="F22" s="300" t="s">
        <v>471</v>
      </c>
      <c r="G22" s="300"/>
      <c r="H22" s="300"/>
      <c r="I22" s="300"/>
      <c r="J22" s="300"/>
      <c r="K22" s="230"/>
    </row>
    <row r="23" spans="2:11" customFormat="1" ht="15" customHeight="1">
      <c r="B23" s="178"/>
      <c r="C23" s="179"/>
      <c r="D23" s="179"/>
      <c r="E23" s="181" t="s">
        <v>472</v>
      </c>
      <c r="F23" s="300" t="s">
        <v>473</v>
      </c>
      <c r="G23" s="300"/>
      <c r="H23" s="300"/>
      <c r="I23" s="300"/>
      <c r="J23" s="300"/>
      <c r="K23" s="230"/>
    </row>
    <row r="24" spans="2:11" customFormat="1" ht="12.75" customHeight="1">
      <c r="B24" s="178"/>
      <c r="C24" s="179"/>
      <c r="D24" s="179"/>
      <c r="E24" s="179"/>
      <c r="F24" s="179"/>
      <c r="G24" s="179"/>
      <c r="H24" s="179"/>
      <c r="I24" s="179"/>
      <c r="J24" s="179"/>
      <c r="K24" s="230"/>
    </row>
    <row r="25" spans="2:11" customFormat="1" ht="15" customHeight="1">
      <c r="B25" s="178"/>
      <c r="C25" s="300" t="s">
        <v>474</v>
      </c>
      <c r="D25" s="300"/>
      <c r="E25" s="300"/>
      <c r="F25" s="300"/>
      <c r="G25" s="300"/>
      <c r="H25" s="300"/>
      <c r="I25" s="300"/>
      <c r="J25" s="300"/>
      <c r="K25" s="230"/>
    </row>
    <row r="26" spans="2:11" customFormat="1" ht="15" customHeight="1">
      <c r="B26" s="178"/>
      <c r="C26" s="300" t="s">
        <v>475</v>
      </c>
      <c r="D26" s="300"/>
      <c r="E26" s="300"/>
      <c r="F26" s="300"/>
      <c r="G26" s="300"/>
      <c r="H26" s="300"/>
      <c r="I26" s="300"/>
      <c r="J26" s="300"/>
      <c r="K26" s="230"/>
    </row>
    <row r="27" spans="2:11" customFormat="1" ht="15" customHeight="1">
      <c r="B27" s="178"/>
      <c r="C27" s="177"/>
      <c r="D27" s="300" t="s">
        <v>476</v>
      </c>
      <c r="E27" s="300"/>
      <c r="F27" s="300"/>
      <c r="G27" s="300"/>
      <c r="H27" s="300"/>
      <c r="I27" s="300"/>
      <c r="J27" s="300"/>
      <c r="K27" s="230"/>
    </row>
    <row r="28" spans="2:11" customFormat="1" ht="15" customHeight="1">
      <c r="B28" s="178"/>
      <c r="C28" s="179"/>
      <c r="D28" s="300" t="s">
        <v>477</v>
      </c>
      <c r="E28" s="300"/>
      <c r="F28" s="300"/>
      <c r="G28" s="300"/>
      <c r="H28" s="300"/>
      <c r="I28" s="300"/>
      <c r="J28" s="300"/>
      <c r="K28" s="230"/>
    </row>
    <row r="29" spans="2:11" customFormat="1" ht="12.75" customHeight="1">
      <c r="B29" s="178"/>
      <c r="C29" s="179"/>
      <c r="D29" s="179"/>
      <c r="E29" s="179"/>
      <c r="F29" s="179"/>
      <c r="G29" s="179"/>
      <c r="H29" s="179"/>
      <c r="I29" s="179"/>
      <c r="J29" s="179"/>
      <c r="K29" s="230"/>
    </row>
    <row r="30" spans="2:11" customFormat="1" ht="15" customHeight="1">
      <c r="B30" s="178"/>
      <c r="C30" s="179"/>
      <c r="D30" s="300" t="s">
        <v>478</v>
      </c>
      <c r="E30" s="300"/>
      <c r="F30" s="300"/>
      <c r="G30" s="300"/>
      <c r="H30" s="300"/>
      <c r="I30" s="300"/>
      <c r="J30" s="300"/>
      <c r="K30" s="230"/>
    </row>
    <row r="31" spans="2:11" customFormat="1" ht="15" customHeight="1">
      <c r="B31" s="178"/>
      <c r="C31" s="179"/>
      <c r="D31" s="300" t="s">
        <v>479</v>
      </c>
      <c r="E31" s="300"/>
      <c r="F31" s="300"/>
      <c r="G31" s="300"/>
      <c r="H31" s="300"/>
      <c r="I31" s="300"/>
      <c r="J31" s="300"/>
      <c r="K31" s="230"/>
    </row>
    <row r="32" spans="2:11" customFormat="1" ht="12.75" customHeight="1">
      <c r="B32" s="178"/>
      <c r="C32" s="179"/>
      <c r="D32" s="179"/>
      <c r="E32" s="179"/>
      <c r="F32" s="179"/>
      <c r="G32" s="179"/>
      <c r="H32" s="179"/>
      <c r="I32" s="179"/>
      <c r="J32" s="179"/>
      <c r="K32" s="230"/>
    </row>
    <row r="33" spans="2:11" customFormat="1" ht="15" customHeight="1">
      <c r="B33" s="178"/>
      <c r="C33" s="179"/>
      <c r="D33" s="300" t="s">
        <v>480</v>
      </c>
      <c r="E33" s="300"/>
      <c r="F33" s="300"/>
      <c r="G33" s="300"/>
      <c r="H33" s="300"/>
      <c r="I33" s="300"/>
      <c r="J33" s="300"/>
      <c r="K33" s="230"/>
    </row>
    <row r="34" spans="2:11" customFormat="1" ht="15" customHeight="1">
      <c r="B34" s="178"/>
      <c r="C34" s="179"/>
      <c r="D34" s="300" t="s">
        <v>481</v>
      </c>
      <c r="E34" s="300"/>
      <c r="F34" s="300"/>
      <c r="G34" s="300"/>
      <c r="H34" s="300"/>
      <c r="I34" s="300"/>
      <c r="J34" s="300"/>
      <c r="K34" s="230"/>
    </row>
    <row r="35" spans="2:11" customFormat="1" ht="15" customHeight="1">
      <c r="B35" s="178"/>
      <c r="C35" s="179"/>
      <c r="D35" s="300" t="s">
        <v>482</v>
      </c>
      <c r="E35" s="300"/>
      <c r="F35" s="300"/>
      <c r="G35" s="300"/>
      <c r="H35" s="300"/>
      <c r="I35" s="300"/>
      <c r="J35" s="300"/>
      <c r="K35" s="230"/>
    </row>
    <row r="36" spans="2:11" customFormat="1" ht="15" customHeight="1">
      <c r="B36" s="178"/>
      <c r="C36" s="179"/>
      <c r="D36" s="177"/>
      <c r="E36" s="180" t="s">
        <v>106</v>
      </c>
      <c r="F36" s="177"/>
      <c r="G36" s="300" t="s">
        <v>483</v>
      </c>
      <c r="H36" s="300"/>
      <c r="I36" s="300"/>
      <c r="J36" s="300"/>
      <c r="K36" s="230"/>
    </row>
    <row r="37" spans="2:11" customFormat="1" ht="30.75" customHeight="1">
      <c r="B37" s="178"/>
      <c r="C37" s="179"/>
      <c r="D37" s="177"/>
      <c r="E37" s="180" t="s">
        <v>484</v>
      </c>
      <c r="F37" s="177"/>
      <c r="G37" s="300" t="s">
        <v>485</v>
      </c>
      <c r="H37" s="300"/>
      <c r="I37" s="300"/>
      <c r="J37" s="300"/>
      <c r="K37" s="230"/>
    </row>
    <row r="38" spans="2:11" customFormat="1" ht="15" customHeight="1">
      <c r="B38" s="178"/>
      <c r="C38" s="179"/>
      <c r="D38" s="177"/>
      <c r="E38" s="180" t="s">
        <v>57</v>
      </c>
      <c r="F38" s="177"/>
      <c r="G38" s="300" t="s">
        <v>486</v>
      </c>
      <c r="H38" s="300"/>
      <c r="I38" s="300"/>
      <c r="J38" s="300"/>
      <c r="K38" s="230"/>
    </row>
    <row r="39" spans="2:11" customFormat="1" ht="15" customHeight="1">
      <c r="B39" s="178"/>
      <c r="C39" s="179"/>
      <c r="D39" s="177"/>
      <c r="E39" s="180" t="s">
        <v>58</v>
      </c>
      <c r="F39" s="177"/>
      <c r="G39" s="300" t="s">
        <v>487</v>
      </c>
      <c r="H39" s="300"/>
      <c r="I39" s="300"/>
      <c r="J39" s="300"/>
      <c r="K39" s="230"/>
    </row>
    <row r="40" spans="2:11" customFormat="1" ht="15" customHeight="1">
      <c r="B40" s="178"/>
      <c r="C40" s="179"/>
      <c r="D40" s="177"/>
      <c r="E40" s="180" t="s">
        <v>107</v>
      </c>
      <c r="F40" s="177"/>
      <c r="G40" s="300" t="s">
        <v>488</v>
      </c>
      <c r="H40" s="300"/>
      <c r="I40" s="300"/>
      <c r="J40" s="300"/>
      <c r="K40" s="230"/>
    </row>
    <row r="41" spans="2:11" customFormat="1" ht="15" customHeight="1">
      <c r="B41" s="178"/>
      <c r="C41" s="179"/>
      <c r="D41" s="177"/>
      <c r="E41" s="180" t="s">
        <v>108</v>
      </c>
      <c r="F41" s="177"/>
      <c r="G41" s="300" t="s">
        <v>489</v>
      </c>
      <c r="H41" s="300"/>
      <c r="I41" s="300"/>
      <c r="J41" s="300"/>
      <c r="K41" s="230"/>
    </row>
    <row r="42" spans="2:11" customFormat="1" ht="15" customHeight="1">
      <c r="B42" s="178"/>
      <c r="C42" s="179"/>
      <c r="D42" s="177"/>
      <c r="E42" s="180" t="s">
        <v>490</v>
      </c>
      <c r="F42" s="177"/>
      <c r="G42" s="300" t="s">
        <v>491</v>
      </c>
      <c r="H42" s="300"/>
      <c r="I42" s="300"/>
      <c r="J42" s="300"/>
      <c r="K42" s="230"/>
    </row>
    <row r="43" spans="2:11" customFormat="1" ht="15" customHeight="1">
      <c r="B43" s="178"/>
      <c r="C43" s="179"/>
      <c r="D43" s="177"/>
      <c r="E43" s="180"/>
      <c r="F43" s="177"/>
      <c r="G43" s="300" t="s">
        <v>492</v>
      </c>
      <c r="H43" s="300"/>
      <c r="I43" s="300"/>
      <c r="J43" s="300"/>
      <c r="K43" s="230"/>
    </row>
    <row r="44" spans="2:11" customFormat="1" ht="15" customHeight="1">
      <c r="B44" s="178"/>
      <c r="C44" s="179"/>
      <c r="D44" s="177"/>
      <c r="E44" s="180" t="s">
        <v>493</v>
      </c>
      <c r="F44" s="177"/>
      <c r="G44" s="300" t="s">
        <v>494</v>
      </c>
      <c r="H44" s="300"/>
      <c r="I44" s="300"/>
      <c r="J44" s="300"/>
      <c r="K44" s="230"/>
    </row>
    <row r="45" spans="2:11" customFormat="1" ht="15" customHeight="1">
      <c r="B45" s="178"/>
      <c r="C45" s="179"/>
      <c r="D45" s="177"/>
      <c r="E45" s="180" t="s">
        <v>110</v>
      </c>
      <c r="F45" s="177"/>
      <c r="G45" s="300" t="s">
        <v>495</v>
      </c>
      <c r="H45" s="300"/>
      <c r="I45" s="300"/>
      <c r="J45" s="300"/>
      <c r="K45" s="230"/>
    </row>
    <row r="46" spans="2:11" customFormat="1" ht="12.75" customHeight="1">
      <c r="B46" s="178"/>
      <c r="C46" s="179"/>
      <c r="D46" s="177"/>
      <c r="E46" s="177"/>
      <c r="F46" s="177"/>
      <c r="G46" s="177"/>
      <c r="H46" s="177"/>
      <c r="I46" s="177"/>
      <c r="J46" s="177"/>
      <c r="K46" s="230"/>
    </row>
    <row r="47" spans="2:11" customFormat="1" ht="15" customHeight="1">
      <c r="B47" s="178"/>
      <c r="C47" s="179"/>
      <c r="D47" s="300" t="s">
        <v>496</v>
      </c>
      <c r="E47" s="300"/>
      <c r="F47" s="300"/>
      <c r="G47" s="300"/>
      <c r="H47" s="300"/>
      <c r="I47" s="300"/>
      <c r="J47" s="300"/>
      <c r="K47" s="230"/>
    </row>
    <row r="48" spans="2:11" customFormat="1" ht="15" customHeight="1">
      <c r="B48" s="178"/>
      <c r="C48" s="179"/>
      <c r="D48" s="179"/>
      <c r="E48" s="300" t="s">
        <v>497</v>
      </c>
      <c r="F48" s="300"/>
      <c r="G48" s="300"/>
      <c r="H48" s="300"/>
      <c r="I48" s="300"/>
      <c r="J48" s="300"/>
      <c r="K48" s="230"/>
    </row>
    <row r="49" spans="2:11" customFormat="1" ht="15" customHeight="1">
      <c r="B49" s="178"/>
      <c r="C49" s="179"/>
      <c r="D49" s="179"/>
      <c r="E49" s="300" t="s">
        <v>498</v>
      </c>
      <c r="F49" s="300"/>
      <c r="G49" s="300"/>
      <c r="H49" s="300"/>
      <c r="I49" s="300"/>
      <c r="J49" s="300"/>
      <c r="K49" s="230"/>
    </row>
    <row r="50" spans="2:11" customFormat="1" ht="15" customHeight="1">
      <c r="B50" s="178"/>
      <c r="C50" s="179"/>
      <c r="D50" s="179"/>
      <c r="E50" s="300" t="s">
        <v>499</v>
      </c>
      <c r="F50" s="300"/>
      <c r="G50" s="300"/>
      <c r="H50" s="300"/>
      <c r="I50" s="300"/>
      <c r="J50" s="300"/>
      <c r="K50" s="230"/>
    </row>
    <row r="51" spans="2:11" customFormat="1" ht="15" customHeight="1">
      <c r="B51" s="178"/>
      <c r="C51" s="179"/>
      <c r="D51" s="300" t="s">
        <v>500</v>
      </c>
      <c r="E51" s="300"/>
      <c r="F51" s="300"/>
      <c r="G51" s="300"/>
      <c r="H51" s="300"/>
      <c r="I51" s="300"/>
      <c r="J51" s="300"/>
      <c r="K51" s="230"/>
    </row>
    <row r="52" spans="2:11" customFormat="1" ht="25.5" customHeight="1">
      <c r="B52" s="229"/>
      <c r="C52" s="301" t="s">
        <v>501</v>
      </c>
      <c r="D52" s="301"/>
      <c r="E52" s="301"/>
      <c r="F52" s="301"/>
      <c r="G52" s="301"/>
      <c r="H52" s="301"/>
      <c r="I52" s="301"/>
      <c r="J52" s="301"/>
      <c r="K52" s="230"/>
    </row>
    <row r="53" spans="2:11" customFormat="1" ht="5.25" customHeight="1">
      <c r="B53" s="229"/>
      <c r="C53" s="176"/>
      <c r="D53" s="176"/>
      <c r="E53" s="176"/>
      <c r="F53" s="176"/>
      <c r="G53" s="176"/>
      <c r="H53" s="176"/>
      <c r="I53" s="176"/>
      <c r="J53" s="176"/>
      <c r="K53" s="230"/>
    </row>
    <row r="54" spans="2:11" customFormat="1" ht="15" customHeight="1">
      <c r="B54" s="229"/>
      <c r="C54" s="300" t="s">
        <v>502</v>
      </c>
      <c r="D54" s="300"/>
      <c r="E54" s="300"/>
      <c r="F54" s="300"/>
      <c r="G54" s="300"/>
      <c r="H54" s="300"/>
      <c r="I54" s="300"/>
      <c r="J54" s="300"/>
      <c r="K54" s="230"/>
    </row>
    <row r="55" spans="2:11" customFormat="1" ht="15" customHeight="1">
      <c r="B55" s="229"/>
      <c r="C55" s="300" t="s">
        <v>503</v>
      </c>
      <c r="D55" s="300"/>
      <c r="E55" s="300"/>
      <c r="F55" s="300"/>
      <c r="G55" s="300"/>
      <c r="H55" s="300"/>
      <c r="I55" s="300"/>
      <c r="J55" s="300"/>
      <c r="K55" s="230"/>
    </row>
    <row r="56" spans="2:11" customFormat="1" ht="12.75" customHeight="1">
      <c r="B56" s="229"/>
      <c r="C56" s="177"/>
      <c r="D56" s="177"/>
      <c r="E56" s="177"/>
      <c r="F56" s="177"/>
      <c r="G56" s="177"/>
      <c r="H56" s="177"/>
      <c r="I56" s="177"/>
      <c r="J56" s="177"/>
      <c r="K56" s="230"/>
    </row>
    <row r="57" spans="2:11" customFormat="1" ht="15" customHeight="1">
      <c r="B57" s="229"/>
      <c r="C57" s="300" t="s">
        <v>504</v>
      </c>
      <c r="D57" s="300"/>
      <c r="E57" s="300"/>
      <c r="F57" s="300"/>
      <c r="G57" s="300"/>
      <c r="H57" s="300"/>
      <c r="I57" s="300"/>
      <c r="J57" s="300"/>
      <c r="K57" s="230"/>
    </row>
    <row r="58" spans="2:11" customFormat="1" ht="15" customHeight="1">
      <c r="B58" s="229"/>
      <c r="C58" s="179"/>
      <c r="D58" s="300" t="s">
        <v>505</v>
      </c>
      <c r="E58" s="300"/>
      <c r="F58" s="300"/>
      <c r="G58" s="300"/>
      <c r="H58" s="300"/>
      <c r="I58" s="300"/>
      <c r="J58" s="300"/>
      <c r="K58" s="230"/>
    </row>
    <row r="59" spans="2:11" customFormat="1" ht="15" customHeight="1">
      <c r="B59" s="229"/>
      <c r="C59" s="179"/>
      <c r="D59" s="300" t="s">
        <v>506</v>
      </c>
      <c r="E59" s="300"/>
      <c r="F59" s="300"/>
      <c r="G59" s="300"/>
      <c r="H59" s="300"/>
      <c r="I59" s="300"/>
      <c r="J59" s="300"/>
      <c r="K59" s="230"/>
    </row>
    <row r="60" spans="2:11" customFormat="1" ht="15" customHeight="1">
      <c r="B60" s="229"/>
      <c r="C60" s="179"/>
      <c r="D60" s="300" t="s">
        <v>507</v>
      </c>
      <c r="E60" s="300"/>
      <c r="F60" s="300"/>
      <c r="G60" s="300"/>
      <c r="H60" s="300"/>
      <c r="I60" s="300"/>
      <c r="J60" s="300"/>
      <c r="K60" s="230"/>
    </row>
    <row r="61" spans="2:11" customFormat="1" ht="15" customHeight="1">
      <c r="B61" s="229"/>
      <c r="C61" s="179"/>
      <c r="D61" s="300" t="s">
        <v>508</v>
      </c>
      <c r="E61" s="300"/>
      <c r="F61" s="300"/>
      <c r="G61" s="300"/>
      <c r="H61" s="300"/>
      <c r="I61" s="300"/>
      <c r="J61" s="300"/>
      <c r="K61" s="230"/>
    </row>
    <row r="62" spans="2:11" customFormat="1" ht="15" customHeight="1">
      <c r="B62" s="229"/>
      <c r="C62" s="179"/>
      <c r="D62" s="299" t="s">
        <v>509</v>
      </c>
      <c r="E62" s="299"/>
      <c r="F62" s="299"/>
      <c r="G62" s="299"/>
      <c r="H62" s="299"/>
      <c r="I62" s="299"/>
      <c r="J62" s="299"/>
      <c r="K62" s="230"/>
    </row>
    <row r="63" spans="2:11" customFormat="1" ht="15" customHeight="1">
      <c r="B63" s="229"/>
      <c r="C63" s="179"/>
      <c r="D63" s="300" t="s">
        <v>510</v>
      </c>
      <c r="E63" s="300"/>
      <c r="F63" s="300"/>
      <c r="G63" s="300"/>
      <c r="H63" s="300"/>
      <c r="I63" s="300"/>
      <c r="J63" s="300"/>
      <c r="K63" s="230"/>
    </row>
    <row r="64" spans="2:11" customFormat="1" ht="12.75" customHeight="1">
      <c r="B64" s="229"/>
      <c r="C64" s="179"/>
      <c r="D64" s="179"/>
      <c r="E64" s="182"/>
      <c r="F64" s="179"/>
      <c r="G64" s="179"/>
      <c r="H64" s="179"/>
      <c r="I64" s="179"/>
      <c r="J64" s="179"/>
      <c r="K64" s="230"/>
    </row>
    <row r="65" spans="2:11" customFormat="1" ht="15" customHeight="1">
      <c r="B65" s="229"/>
      <c r="C65" s="179"/>
      <c r="D65" s="300" t="s">
        <v>511</v>
      </c>
      <c r="E65" s="300"/>
      <c r="F65" s="300"/>
      <c r="G65" s="300"/>
      <c r="H65" s="300"/>
      <c r="I65" s="300"/>
      <c r="J65" s="300"/>
      <c r="K65" s="230"/>
    </row>
    <row r="66" spans="2:11" customFormat="1" ht="15" customHeight="1">
      <c r="B66" s="229"/>
      <c r="C66" s="179"/>
      <c r="D66" s="299" t="s">
        <v>512</v>
      </c>
      <c r="E66" s="299"/>
      <c r="F66" s="299"/>
      <c r="G66" s="299"/>
      <c r="H66" s="299"/>
      <c r="I66" s="299"/>
      <c r="J66" s="299"/>
      <c r="K66" s="230"/>
    </row>
    <row r="67" spans="2:11" customFormat="1" ht="15" customHeight="1">
      <c r="B67" s="229"/>
      <c r="C67" s="179"/>
      <c r="D67" s="300" t="s">
        <v>513</v>
      </c>
      <c r="E67" s="300"/>
      <c r="F67" s="300"/>
      <c r="G67" s="300"/>
      <c r="H67" s="300"/>
      <c r="I67" s="300"/>
      <c r="J67" s="300"/>
      <c r="K67" s="230"/>
    </row>
    <row r="68" spans="2:11" customFormat="1" ht="15" customHeight="1">
      <c r="B68" s="229"/>
      <c r="C68" s="179"/>
      <c r="D68" s="300" t="s">
        <v>514</v>
      </c>
      <c r="E68" s="300"/>
      <c r="F68" s="300"/>
      <c r="G68" s="300"/>
      <c r="H68" s="300"/>
      <c r="I68" s="300"/>
      <c r="J68" s="300"/>
      <c r="K68" s="230"/>
    </row>
    <row r="69" spans="2:11" customFormat="1" ht="15" customHeight="1">
      <c r="B69" s="229"/>
      <c r="C69" s="179"/>
      <c r="D69" s="300" t="s">
        <v>515</v>
      </c>
      <c r="E69" s="300"/>
      <c r="F69" s="300"/>
      <c r="G69" s="300"/>
      <c r="H69" s="300"/>
      <c r="I69" s="300"/>
      <c r="J69" s="300"/>
      <c r="K69" s="230"/>
    </row>
    <row r="70" spans="2:11" customFormat="1" ht="15" customHeight="1">
      <c r="B70" s="229"/>
      <c r="C70" s="179"/>
      <c r="D70" s="300" t="s">
        <v>516</v>
      </c>
      <c r="E70" s="300"/>
      <c r="F70" s="300"/>
      <c r="G70" s="300"/>
      <c r="H70" s="300"/>
      <c r="I70" s="300"/>
      <c r="J70" s="300"/>
      <c r="K70" s="230"/>
    </row>
    <row r="71" spans="2:11" customFormat="1" ht="12.75" customHeight="1">
      <c r="B71" s="231"/>
      <c r="C71" s="183"/>
      <c r="D71" s="183"/>
      <c r="E71" s="183"/>
      <c r="F71" s="183"/>
      <c r="G71" s="183"/>
      <c r="H71" s="183"/>
      <c r="I71" s="183"/>
      <c r="J71" s="183"/>
      <c r="K71" s="232"/>
    </row>
    <row r="72" spans="2:11" customFormat="1" ht="18.75" customHeight="1">
      <c r="B72" s="233"/>
      <c r="C72" s="233"/>
      <c r="D72" s="233"/>
      <c r="E72" s="233"/>
      <c r="F72" s="233"/>
      <c r="G72" s="233"/>
      <c r="H72" s="233"/>
      <c r="I72" s="233"/>
      <c r="J72" s="233"/>
      <c r="K72" s="234"/>
    </row>
    <row r="73" spans="2:11" customFormat="1" ht="18.75" customHeight="1">
      <c r="B73" s="234"/>
      <c r="C73" s="234"/>
      <c r="D73" s="234"/>
      <c r="E73" s="234"/>
      <c r="F73" s="234"/>
      <c r="G73" s="234"/>
      <c r="H73" s="234"/>
      <c r="I73" s="234"/>
      <c r="J73" s="234"/>
      <c r="K73" s="234"/>
    </row>
    <row r="74" spans="2:11" customFormat="1" ht="7.5" customHeight="1">
      <c r="B74" s="235"/>
      <c r="C74" s="236"/>
      <c r="D74" s="236"/>
      <c r="E74" s="236"/>
      <c r="F74" s="236"/>
      <c r="G74" s="236"/>
      <c r="H74" s="236"/>
      <c r="I74" s="236"/>
      <c r="J74" s="236"/>
      <c r="K74" s="237"/>
    </row>
    <row r="75" spans="2:11" customFormat="1" ht="45" customHeight="1">
      <c r="B75" s="238"/>
      <c r="C75" s="298" t="s">
        <v>517</v>
      </c>
      <c r="D75" s="298"/>
      <c r="E75" s="298"/>
      <c r="F75" s="298"/>
      <c r="G75" s="298"/>
      <c r="H75" s="298"/>
      <c r="I75" s="298"/>
      <c r="J75" s="298"/>
      <c r="K75" s="239"/>
    </row>
    <row r="76" spans="2:11" customFormat="1" ht="17.25" customHeight="1">
      <c r="B76" s="238"/>
      <c r="C76" s="184" t="s">
        <v>518</v>
      </c>
      <c r="D76" s="184"/>
      <c r="E76" s="184"/>
      <c r="F76" s="184" t="s">
        <v>519</v>
      </c>
      <c r="G76" s="185"/>
      <c r="H76" s="184" t="s">
        <v>58</v>
      </c>
      <c r="I76" s="184" t="s">
        <v>61</v>
      </c>
      <c r="J76" s="184" t="s">
        <v>520</v>
      </c>
      <c r="K76" s="239"/>
    </row>
    <row r="77" spans="2:11" customFormat="1" ht="17.25" customHeight="1">
      <c r="B77" s="238"/>
      <c r="C77" s="186" t="s">
        <v>521</v>
      </c>
      <c r="D77" s="186"/>
      <c r="E77" s="186"/>
      <c r="F77" s="187" t="s">
        <v>522</v>
      </c>
      <c r="G77" s="188"/>
      <c r="H77" s="186"/>
      <c r="I77" s="186"/>
      <c r="J77" s="186" t="s">
        <v>523</v>
      </c>
      <c r="K77" s="239"/>
    </row>
    <row r="78" spans="2:11" customFormat="1" ht="5.25" customHeight="1">
      <c r="B78" s="238"/>
      <c r="C78" s="189"/>
      <c r="D78" s="189"/>
      <c r="E78" s="189"/>
      <c r="F78" s="189"/>
      <c r="G78" s="190"/>
      <c r="H78" s="189"/>
      <c r="I78" s="189"/>
      <c r="J78" s="189"/>
      <c r="K78" s="239"/>
    </row>
    <row r="79" spans="2:11" customFormat="1" ht="15" customHeight="1">
      <c r="B79" s="238"/>
      <c r="C79" s="180" t="s">
        <v>57</v>
      </c>
      <c r="D79" s="191"/>
      <c r="E79" s="191"/>
      <c r="F79" s="192" t="s">
        <v>524</v>
      </c>
      <c r="G79" s="193"/>
      <c r="H79" s="180" t="s">
        <v>525</v>
      </c>
      <c r="I79" s="180" t="s">
        <v>526</v>
      </c>
      <c r="J79" s="180">
        <v>20</v>
      </c>
      <c r="K79" s="239"/>
    </row>
    <row r="80" spans="2:11" customFormat="1" ht="15" customHeight="1">
      <c r="B80" s="238"/>
      <c r="C80" s="180" t="s">
        <v>527</v>
      </c>
      <c r="D80" s="180"/>
      <c r="E80" s="180"/>
      <c r="F80" s="192" t="s">
        <v>524</v>
      </c>
      <c r="G80" s="193"/>
      <c r="H80" s="180" t="s">
        <v>528</v>
      </c>
      <c r="I80" s="180" t="s">
        <v>526</v>
      </c>
      <c r="J80" s="180">
        <v>120</v>
      </c>
      <c r="K80" s="239"/>
    </row>
    <row r="81" spans="2:11" customFormat="1" ht="15" customHeight="1">
      <c r="B81" s="194"/>
      <c r="C81" s="180" t="s">
        <v>529</v>
      </c>
      <c r="D81" s="180"/>
      <c r="E81" s="180"/>
      <c r="F81" s="192" t="s">
        <v>530</v>
      </c>
      <c r="G81" s="193"/>
      <c r="H81" s="180" t="s">
        <v>531</v>
      </c>
      <c r="I81" s="180" t="s">
        <v>526</v>
      </c>
      <c r="J81" s="180">
        <v>50</v>
      </c>
      <c r="K81" s="239"/>
    </row>
    <row r="82" spans="2:11" customFormat="1" ht="15" customHeight="1">
      <c r="B82" s="194"/>
      <c r="C82" s="180" t="s">
        <v>532</v>
      </c>
      <c r="D82" s="180"/>
      <c r="E82" s="180"/>
      <c r="F82" s="192" t="s">
        <v>524</v>
      </c>
      <c r="G82" s="193"/>
      <c r="H82" s="180" t="s">
        <v>533</v>
      </c>
      <c r="I82" s="180" t="s">
        <v>534</v>
      </c>
      <c r="J82" s="180"/>
      <c r="K82" s="239"/>
    </row>
    <row r="83" spans="2:11" customFormat="1" ht="15" customHeight="1">
      <c r="B83" s="194"/>
      <c r="C83" s="180" t="s">
        <v>535</v>
      </c>
      <c r="D83" s="180"/>
      <c r="E83" s="180"/>
      <c r="F83" s="192" t="s">
        <v>530</v>
      </c>
      <c r="G83" s="180"/>
      <c r="H83" s="180" t="s">
        <v>536</v>
      </c>
      <c r="I83" s="180" t="s">
        <v>526</v>
      </c>
      <c r="J83" s="180">
        <v>15</v>
      </c>
      <c r="K83" s="239"/>
    </row>
    <row r="84" spans="2:11" customFormat="1" ht="15" customHeight="1">
      <c r="B84" s="194"/>
      <c r="C84" s="180" t="s">
        <v>537</v>
      </c>
      <c r="D84" s="180"/>
      <c r="E84" s="180"/>
      <c r="F84" s="192" t="s">
        <v>530</v>
      </c>
      <c r="G84" s="180"/>
      <c r="H84" s="180" t="s">
        <v>538</v>
      </c>
      <c r="I84" s="180" t="s">
        <v>526</v>
      </c>
      <c r="J84" s="180">
        <v>15</v>
      </c>
      <c r="K84" s="239"/>
    </row>
    <row r="85" spans="2:11" customFormat="1" ht="15" customHeight="1">
      <c r="B85" s="194"/>
      <c r="C85" s="180" t="s">
        <v>539</v>
      </c>
      <c r="D85" s="180"/>
      <c r="E85" s="180"/>
      <c r="F85" s="192" t="s">
        <v>530</v>
      </c>
      <c r="G85" s="180"/>
      <c r="H85" s="180" t="s">
        <v>540</v>
      </c>
      <c r="I85" s="180" t="s">
        <v>526</v>
      </c>
      <c r="J85" s="180">
        <v>20</v>
      </c>
      <c r="K85" s="239"/>
    </row>
    <row r="86" spans="2:11" customFormat="1" ht="15" customHeight="1">
      <c r="B86" s="194"/>
      <c r="C86" s="180" t="s">
        <v>541</v>
      </c>
      <c r="D86" s="180"/>
      <c r="E86" s="180"/>
      <c r="F86" s="192" t="s">
        <v>530</v>
      </c>
      <c r="G86" s="180"/>
      <c r="H86" s="180" t="s">
        <v>542</v>
      </c>
      <c r="I86" s="180" t="s">
        <v>526</v>
      </c>
      <c r="J86" s="180">
        <v>20</v>
      </c>
      <c r="K86" s="239"/>
    </row>
    <row r="87" spans="2:11" customFormat="1" ht="15" customHeight="1">
      <c r="B87" s="194"/>
      <c r="C87" s="180" t="s">
        <v>543</v>
      </c>
      <c r="D87" s="180"/>
      <c r="E87" s="180"/>
      <c r="F87" s="192" t="s">
        <v>530</v>
      </c>
      <c r="G87" s="193"/>
      <c r="H87" s="180" t="s">
        <v>544</v>
      </c>
      <c r="I87" s="180" t="s">
        <v>526</v>
      </c>
      <c r="J87" s="180">
        <v>50</v>
      </c>
      <c r="K87" s="239"/>
    </row>
    <row r="88" spans="2:11" customFormat="1" ht="15" customHeight="1">
      <c r="B88" s="194"/>
      <c r="C88" s="180" t="s">
        <v>545</v>
      </c>
      <c r="D88" s="180"/>
      <c r="E88" s="180"/>
      <c r="F88" s="192" t="s">
        <v>530</v>
      </c>
      <c r="G88" s="193"/>
      <c r="H88" s="180" t="s">
        <v>546</v>
      </c>
      <c r="I88" s="180" t="s">
        <v>526</v>
      </c>
      <c r="J88" s="180">
        <v>20</v>
      </c>
      <c r="K88" s="239"/>
    </row>
    <row r="89" spans="2:11" customFormat="1" ht="15" customHeight="1">
      <c r="B89" s="194"/>
      <c r="C89" s="180" t="s">
        <v>547</v>
      </c>
      <c r="D89" s="180"/>
      <c r="E89" s="180"/>
      <c r="F89" s="192" t="s">
        <v>530</v>
      </c>
      <c r="G89" s="193"/>
      <c r="H89" s="180" t="s">
        <v>548</v>
      </c>
      <c r="I89" s="180" t="s">
        <v>526</v>
      </c>
      <c r="J89" s="180">
        <v>20</v>
      </c>
      <c r="K89" s="239"/>
    </row>
    <row r="90" spans="2:11" customFormat="1" ht="15" customHeight="1">
      <c r="B90" s="194"/>
      <c r="C90" s="180" t="s">
        <v>549</v>
      </c>
      <c r="D90" s="180"/>
      <c r="E90" s="180"/>
      <c r="F90" s="192" t="s">
        <v>530</v>
      </c>
      <c r="G90" s="193"/>
      <c r="H90" s="180" t="s">
        <v>550</v>
      </c>
      <c r="I90" s="180" t="s">
        <v>526</v>
      </c>
      <c r="J90" s="180">
        <v>50</v>
      </c>
      <c r="K90" s="239"/>
    </row>
    <row r="91" spans="2:11" customFormat="1" ht="15" customHeight="1">
      <c r="B91" s="194"/>
      <c r="C91" s="180" t="s">
        <v>551</v>
      </c>
      <c r="D91" s="180"/>
      <c r="E91" s="180"/>
      <c r="F91" s="192" t="s">
        <v>530</v>
      </c>
      <c r="G91" s="193"/>
      <c r="H91" s="180" t="s">
        <v>551</v>
      </c>
      <c r="I91" s="180" t="s">
        <v>526</v>
      </c>
      <c r="J91" s="180">
        <v>50</v>
      </c>
      <c r="K91" s="239"/>
    </row>
    <row r="92" spans="2:11" customFormat="1" ht="15" customHeight="1">
      <c r="B92" s="194"/>
      <c r="C92" s="180" t="s">
        <v>552</v>
      </c>
      <c r="D92" s="180"/>
      <c r="E92" s="180"/>
      <c r="F92" s="192" t="s">
        <v>530</v>
      </c>
      <c r="G92" s="193"/>
      <c r="H92" s="180" t="s">
        <v>553</v>
      </c>
      <c r="I92" s="180" t="s">
        <v>526</v>
      </c>
      <c r="J92" s="180">
        <v>255</v>
      </c>
      <c r="K92" s="239"/>
    </row>
    <row r="93" spans="2:11" customFormat="1" ht="15" customHeight="1">
      <c r="B93" s="194"/>
      <c r="C93" s="180" t="s">
        <v>554</v>
      </c>
      <c r="D93" s="180"/>
      <c r="E93" s="180"/>
      <c r="F93" s="192" t="s">
        <v>524</v>
      </c>
      <c r="G93" s="193"/>
      <c r="H93" s="180" t="s">
        <v>555</v>
      </c>
      <c r="I93" s="180" t="s">
        <v>556</v>
      </c>
      <c r="J93" s="180"/>
      <c r="K93" s="239"/>
    </row>
    <row r="94" spans="2:11" customFormat="1" ht="15" customHeight="1">
      <c r="B94" s="194"/>
      <c r="C94" s="180" t="s">
        <v>557</v>
      </c>
      <c r="D94" s="180"/>
      <c r="E94" s="180"/>
      <c r="F94" s="192" t="s">
        <v>524</v>
      </c>
      <c r="G94" s="193"/>
      <c r="H94" s="180" t="s">
        <v>558</v>
      </c>
      <c r="I94" s="180" t="s">
        <v>559</v>
      </c>
      <c r="J94" s="180"/>
      <c r="K94" s="239"/>
    </row>
    <row r="95" spans="2:11" customFormat="1" ht="15" customHeight="1">
      <c r="B95" s="194"/>
      <c r="C95" s="180" t="s">
        <v>560</v>
      </c>
      <c r="D95" s="180"/>
      <c r="E95" s="180"/>
      <c r="F95" s="192" t="s">
        <v>524</v>
      </c>
      <c r="G95" s="193"/>
      <c r="H95" s="180" t="s">
        <v>560</v>
      </c>
      <c r="I95" s="180" t="s">
        <v>559</v>
      </c>
      <c r="J95" s="180"/>
      <c r="K95" s="239"/>
    </row>
    <row r="96" spans="2:11" customFormat="1" ht="15" customHeight="1">
      <c r="B96" s="194"/>
      <c r="C96" s="180" t="s">
        <v>42</v>
      </c>
      <c r="D96" s="180"/>
      <c r="E96" s="180"/>
      <c r="F96" s="192" t="s">
        <v>524</v>
      </c>
      <c r="G96" s="193"/>
      <c r="H96" s="180" t="s">
        <v>561</v>
      </c>
      <c r="I96" s="180" t="s">
        <v>559</v>
      </c>
      <c r="J96" s="180"/>
      <c r="K96" s="239"/>
    </row>
    <row r="97" spans="2:11" customFormat="1" ht="15" customHeight="1">
      <c r="B97" s="194"/>
      <c r="C97" s="180" t="s">
        <v>52</v>
      </c>
      <c r="D97" s="180"/>
      <c r="E97" s="180"/>
      <c r="F97" s="192" t="s">
        <v>524</v>
      </c>
      <c r="G97" s="193"/>
      <c r="H97" s="180" t="s">
        <v>562</v>
      </c>
      <c r="I97" s="180" t="s">
        <v>559</v>
      </c>
      <c r="J97" s="180"/>
      <c r="K97" s="239"/>
    </row>
    <row r="98" spans="2:11" customFormat="1" ht="15" customHeight="1">
      <c r="B98" s="240"/>
      <c r="C98" s="195"/>
      <c r="D98" s="195"/>
      <c r="E98" s="195"/>
      <c r="F98" s="195"/>
      <c r="G98" s="195"/>
      <c r="H98" s="195"/>
      <c r="I98" s="195"/>
      <c r="J98" s="195"/>
      <c r="K98" s="241"/>
    </row>
    <row r="99" spans="2:11" customFormat="1" ht="18.75" customHeight="1">
      <c r="B99" s="242"/>
      <c r="C99" s="196"/>
      <c r="D99" s="196"/>
      <c r="E99" s="196"/>
      <c r="F99" s="196"/>
      <c r="G99" s="196"/>
      <c r="H99" s="196"/>
      <c r="I99" s="196"/>
      <c r="J99" s="196"/>
      <c r="K99" s="242"/>
    </row>
    <row r="100" spans="2:11" customFormat="1" ht="18.75" customHeight="1">
      <c r="B100" s="234"/>
      <c r="C100" s="234"/>
      <c r="D100" s="234"/>
      <c r="E100" s="234"/>
      <c r="F100" s="234"/>
      <c r="G100" s="234"/>
      <c r="H100" s="234"/>
      <c r="I100" s="234"/>
      <c r="J100" s="234"/>
      <c r="K100" s="234"/>
    </row>
    <row r="101" spans="2:11" customFormat="1" ht="7.5" customHeight="1">
      <c r="B101" s="235"/>
      <c r="C101" s="236"/>
      <c r="D101" s="236"/>
      <c r="E101" s="236"/>
      <c r="F101" s="236"/>
      <c r="G101" s="236"/>
      <c r="H101" s="236"/>
      <c r="I101" s="236"/>
      <c r="J101" s="236"/>
      <c r="K101" s="237"/>
    </row>
    <row r="102" spans="2:11" customFormat="1" ht="45" customHeight="1">
      <c r="B102" s="238"/>
      <c r="C102" s="298" t="s">
        <v>563</v>
      </c>
      <c r="D102" s="298"/>
      <c r="E102" s="298"/>
      <c r="F102" s="298"/>
      <c r="G102" s="298"/>
      <c r="H102" s="298"/>
      <c r="I102" s="298"/>
      <c r="J102" s="298"/>
      <c r="K102" s="239"/>
    </row>
    <row r="103" spans="2:11" customFormat="1" ht="17.25" customHeight="1">
      <c r="B103" s="238"/>
      <c r="C103" s="184" t="s">
        <v>518</v>
      </c>
      <c r="D103" s="184"/>
      <c r="E103" s="184"/>
      <c r="F103" s="184" t="s">
        <v>519</v>
      </c>
      <c r="G103" s="185"/>
      <c r="H103" s="184" t="s">
        <v>58</v>
      </c>
      <c r="I103" s="184" t="s">
        <v>61</v>
      </c>
      <c r="J103" s="184" t="s">
        <v>520</v>
      </c>
      <c r="K103" s="239"/>
    </row>
    <row r="104" spans="2:11" customFormat="1" ht="17.25" customHeight="1">
      <c r="B104" s="238"/>
      <c r="C104" s="186" t="s">
        <v>521</v>
      </c>
      <c r="D104" s="186"/>
      <c r="E104" s="186"/>
      <c r="F104" s="187" t="s">
        <v>522</v>
      </c>
      <c r="G104" s="188"/>
      <c r="H104" s="186"/>
      <c r="I104" s="186"/>
      <c r="J104" s="186" t="s">
        <v>523</v>
      </c>
      <c r="K104" s="239"/>
    </row>
    <row r="105" spans="2:11" customFormat="1" ht="5.25" customHeight="1">
      <c r="B105" s="238"/>
      <c r="C105" s="184"/>
      <c r="D105" s="184"/>
      <c r="E105" s="184"/>
      <c r="F105" s="184"/>
      <c r="G105" s="197"/>
      <c r="H105" s="184"/>
      <c r="I105" s="184"/>
      <c r="J105" s="184"/>
      <c r="K105" s="239"/>
    </row>
    <row r="106" spans="2:11" customFormat="1" ht="15" customHeight="1">
      <c r="B106" s="238"/>
      <c r="C106" s="180" t="s">
        <v>57</v>
      </c>
      <c r="D106" s="191"/>
      <c r="E106" s="191"/>
      <c r="F106" s="192" t="s">
        <v>524</v>
      </c>
      <c r="G106" s="180"/>
      <c r="H106" s="180" t="s">
        <v>564</v>
      </c>
      <c r="I106" s="180" t="s">
        <v>526</v>
      </c>
      <c r="J106" s="180">
        <v>20</v>
      </c>
      <c r="K106" s="239"/>
    </row>
    <row r="107" spans="2:11" customFormat="1" ht="15" customHeight="1">
      <c r="B107" s="238"/>
      <c r="C107" s="180" t="s">
        <v>527</v>
      </c>
      <c r="D107" s="180"/>
      <c r="E107" s="180"/>
      <c r="F107" s="192" t="s">
        <v>524</v>
      </c>
      <c r="G107" s="180"/>
      <c r="H107" s="180" t="s">
        <v>564</v>
      </c>
      <c r="I107" s="180" t="s">
        <v>526</v>
      </c>
      <c r="J107" s="180">
        <v>120</v>
      </c>
      <c r="K107" s="239"/>
    </row>
    <row r="108" spans="2:11" customFormat="1" ht="15" customHeight="1">
      <c r="B108" s="194"/>
      <c r="C108" s="180" t="s">
        <v>529</v>
      </c>
      <c r="D108" s="180"/>
      <c r="E108" s="180"/>
      <c r="F108" s="192" t="s">
        <v>530</v>
      </c>
      <c r="G108" s="180"/>
      <c r="H108" s="180" t="s">
        <v>564</v>
      </c>
      <c r="I108" s="180" t="s">
        <v>526</v>
      </c>
      <c r="J108" s="180">
        <v>50</v>
      </c>
      <c r="K108" s="239"/>
    </row>
    <row r="109" spans="2:11" customFormat="1" ht="15" customHeight="1">
      <c r="B109" s="194"/>
      <c r="C109" s="180" t="s">
        <v>532</v>
      </c>
      <c r="D109" s="180"/>
      <c r="E109" s="180"/>
      <c r="F109" s="192" t="s">
        <v>524</v>
      </c>
      <c r="G109" s="180"/>
      <c r="H109" s="180" t="s">
        <v>564</v>
      </c>
      <c r="I109" s="180" t="s">
        <v>534</v>
      </c>
      <c r="J109" s="180"/>
      <c r="K109" s="239"/>
    </row>
    <row r="110" spans="2:11" customFormat="1" ht="15" customHeight="1">
      <c r="B110" s="194"/>
      <c r="C110" s="180" t="s">
        <v>543</v>
      </c>
      <c r="D110" s="180"/>
      <c r="E110" s="180"/>
      <c r="F110" s="192" t="s">
        <v>530</v>
      </c>
      <c r="G110" s="180"/>
      <c r="H110" s="180" t="s">
        <v>564</v>
      </c>
      <c r="I110" s="180" t="s">
        <v>526</v>
      </c>
      <c r="J110" s="180">
        <v>50</v>
      </c>
      <c r="K110" s="239"/>
    </row>
    <row r="111" spans="2:11" customFormat="1" ht="15" customHeight="1">
      <c r="B111" s="194"/>
      <c r="C111" s="180" t="s">
        <v>551</v>
      </c>
      <c r="D111" s="180"/>
      <c r="E111" s="180"/>
      <c r="F111" s="192" t="s">
        <v>530</v>
      </c>
      <c r="G111" s="180"/>
      <c r="H111" s="180" t="s">
        <v>564</v>
      </c>
      <c r="I111" s="180" t="s">
        <v>526</v>
      </c>
      <c r="J111" s="180">
        <v>50</v>
      </c>
      <c r="K111" s="239"/>
    </row>
    <row r="112" spans="2:11" customFormat="1" ht="15" customHeight="1">
      <c r="B112" s="194"/>
      <c r="C112" s="180" t="s">
        <v>549</v>
      </c>
      <c r="D112" s="180"/>
      <c r="E112" s="180"/>
      <c r="F112" s="192" t="s">
        <v>530</v>
      </c>
      <c r="G112" s="180"/>
      <c r="H112" s="180" t="s">
        <v>564</v>
      </c>
      <c r="I112" s="180" t="s">
        <v>526</v>
      </c>
      <c r="J112" s="180">
        <v>50</v>
      </c>
      <c r="K112" s="239"/>
    </row>
    <row r="113" spans="2:11" customFormat="1" ht="15" customHeight="1">
      <c r="B113" s="194"/>
      <c r="C113" s="180" t="s">
        <v>57</v>
      </c>
      <c r="D113" s="180"/>
      <c r="E113" s="180"/>
      <c r="F113" s="192" t="s">
        <v>524</v>
      </c>
      <c r="G113" s="180"/>
      <c r="H113" s="180" t="s">
        <v>565</v>
      </c>
      <c r="I113" s="180" t="s">
        <v>526</v>
      </c>
      <c r="J113" s="180">
        <v>20</v>
      </c>
      <c r="K113" s="239"/>
    </row>
    <row r="114" spans="2:11" customFormat="1" ht="15" customHeight="1">
      <c r="B114" s="194"/>
      <c r="C114" s="180" t="s">
        <v>566</v>
      </c>
      <c r="D114" s="180"/>
      <c r="E114" s="180"/>
      <c r="F114" s="192" t="s">
        <v>524</v>
      </c>
      <c r="G114" s="180"/>
      <c r="H114" s="180" t="s">
        <v>567</v>
      </c>
      <c r="I114" s="180" t="s">
        <v>526</v>
      </c>
      <c r="J114" s="180">
        <v>120</v>
      </c>
      <c r="K114" s="239"/>
    </row>
    <row r="115" spans="2:11" customFormat="1" ht="15" customHeight="1">
      <c r="B115" s="194"/>
      <c r="C115" s="180" t="s">
        <v>42</v>
      </c>
      <c r="D115" s="180"/>
      <c r="E115" s="180"/>
      <c r="F115" s="192" t="s">
        <v>524</v>
      </c>
      <c r="G115" s="180"/>
      <c r="H115" s="180" t="s">
        <v>568</v>
      </c>
      <c r="I115" s="180" t="s">
        <v>559</v>
      </c>
      <c r="J115" s="180"/>
      <c r="K115" s="239"/>
    </row>
    <row r="116" spans="2:11" customFormat="1" ht="15" customHeight="1">
      <c r="B116" s="194"/>
      <c r="C116" s="180" t="s">
        <v>52</v>
      </c>
      <c r="D116" s="180"/>
      <c r="E116" s="180"/>
      <c r="F116" s="192" t="s">
        <v>524</v>
      </c>
      <c r="G116" s="180"/>
      <c r="H116" s="180" t="s">
        <v>569</v>
      </c>
      <c r="I116" s="180" t="s">
        <v>559</v>
      </c>
      <c r="J116" s="180"/>
      <c r="K116" s="239"/>
    </row>
    <row r="117" spans="2:11" customFormat="1" ht="15" customHeight="1">
      <c r="B117" s="194"/>
      <c r="C117" s="180" t="s">
        <v>61</v>
      </c>
      <c r="D117" s="180"/>
      <c r="E117" s="180"/>
      <c r="F117" s="192" t="s">
        <v>524</v>
      </c>
      <c r="G117" s="180"/>
      <c r="H117" s="180" t="s">
        <v>570</v>
      </c>
      <c r="I117" s="180" t="s">
        <v>571</v>
      </c>
      <c r="J117" s="180"/>
      <c r="K117" s="239"/>
    </row>
    <row r="118" spans="2:11" customFormat="1" ht="15" customHeight="1">
      <c r="B118" s="240"/>
      <c r="C118" s="198"/>
      <c r="D118" s="198"/>
      <c r="E118" s="198"/>
      <c r="F118" s="198"/>
      <c r="G118" s="198"/>
      <c r="H118" s="198"/>
      <c r="I118" s="198"/>
      <c r="J118" s="198"/>
      <c r="K118" s="241"/>
    </row>
    <row r="119" spans="2:11" customFormat="1" ht="18.75" customHeight="1">
      <c r="B119" s="243"/>
      <c r="C119" s="199"/>
      <c r="D119" s="199"/>
      <c r="E119" s="199"/>
      <c r="F119" s="200"/>
      <c r="G119" s="199"/>
      <c r="H119" s="199"/>
      <c r="I119" s="199"/>
      <c r="J119" s="199"/>
      <c r="K119" s="243"/>
    </row>
    <row r="120" spans="2:11" customFormat="1" ht="18.75" customHeight="1"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</row>
    <row r="121" spans="2:11" customFormat="1" ht="7.5" customHeight="1">
      <c r="B121" s="244"/>
      <c r="C121" s="245"/>
      <c r="D121" s="245"/>
      <c r="E121" s="245"/>
      <c r="F121" s="245"/>
      <c r="G121" s="245"/>
      <c r="H121" s="245"/>
      <c r="I121" s="245"/>
      <c r="J121" s="245"/>
      <c r="K121" s="246"/>
    </row>
    <row r="122" spans="2:11" customFormat="1" ht="45" customHeight="1">
      <c r="B122" s="247"/>
      <c r="C122" s="296" t="s">
        <v>572</v>
      </c>
      <c r="D122" s="296"/>
      <c r="E122" s="296"/>
      <c r="F122" s="296"/>
      <c r="G122" s="296"/>
      <c r="H122" s="296"/>
      <c r="I122" s="296"/>
      <c r="J122" s="296"/>
      <c r="K122" s="248"/>
    </row>
    <row r="123" spans="2:11" customFormat="1" ht="17.25" customHeight="1">
      <c r="B123" s="201"/>
      <c r="C123" s="184" t="s">
        <v>518</v>
      </c>
      <c r="D123" s="184"/>
      <c r="E123" s="184"/>
      <c r="F123" s="184" t="s">
        <v>519</v>
      </c>
      <c r="G123" s="185"/>
      <c r="H123" s="184" t="s">
        <v>58</v>
      </c>
      <c r="I123" s="184" t="s">
        <v>61</v>
      </c>
      <c r="J123" s="184" t="s">
        <v>520</v>
      </c>
      <c r="K123" s="202"/>
    </row>
    <row r="124" spans="2:11" customFormat="1" ht="17.25" customHeight="1">
      <c r="B124" s="201"/>
      <c r="C124" s="186" t="s">
        <v>521</v>
      </c>
      <c r="D124" s="186"/>
      <c r="E124" s="186"/>
      <c r="F124" s="187" t="s">
        <v>522</v>
      </c>
      <c r="G124" s="188"/>
      <c r="H124" s="186"/>
      <c r="I124" s="186"/>
      <c r="J124" s="186" t="s">
        <v>523</v>
      </c>
      <c r="K124" s="202"/>
    </row>
    <row r="125" spans="2:11" customFormat="1" ht="5.25" customHeight="1">
      <c r="B125" s="203"/>
      <c r="C125" s="189"/>
      <c r="D125" s="189"/>
      <c r="E125" s="189"/>
      <c r="F125" s="189"/>
      <c r="G125" s="204"/>
      <c r="H125" s="189"/>
      <c r="I125" s="189"/>
      <c r="J125" s="189"/>
      <c r="K125" s="205"/>
    </row>
    <row r="126" spans="2:11" customFormat="1" ht="15" customHeight="1">
      <c r="B126" s="203"/>
      <c r="C126" s="180" t="s">
        <v>527</v>
      </c>
      <c r="D126" s="191"/>
      <c r="E126" s="191"/>
      <c r="F126" s="192" t="s">
        <v>524</v>
      </c>
      <c r="G126" s="180"/>
      <c r="H126" s="180" t="s">
        <v>564</v>
      </c>
      <c r="I126" s="180" t="s">
        <v>526</v>
      </c>
      <c r="J126" s="180">
        <v>120</v>
      </c>
      <c r="K126" s="206"/>
    </row>
    <row r="127" spans="2:11" customFormat="1" ht="15" customHeight="1">
      <c r="B127" s="203"/>
      <c r="C127" s="180" t="s">
        <v>573</v>
      </c>
      <c r="D127" s="180"/>
      <c r="E127" s="180"/>
      <c r="F127" s="192" t="s">
        <v>524</v>
      </c>
      <c r="G127" s="180"/>
      <c r="H127" s="180" t="s">
        <v>574</v>
      </c>
      <c r="I127" s="180" t="s">
        <v>526</v>
      </c>
      <c r="J127" s="180" t="s">
        <v>575</v>
      </c>
      <c r="K127" s="206"/>
    </row>
    <row r="128" spans="2:11" customFormat="1" ht="15" customHeight="1">
      <c r="B128" s="203"/>
      <c r="C128" s="180" t="s">
        <v>472</v>
      </c>
      <c r="D128" s="180"/>
      <c r="E128" s="180"/>
      <c r="F128" s="192" t="s">
        <v>524</v>
      </c>
      <c r="G128" s="180"/>
      <c r="H128" s="180" t="s">
        <v>576</v>
      </c>
      <c r="I128" s="180" t="s">
        <v>526</v>
      </c>
      <c r="J128" s="180" t="s">
        <v>575</v>
      </c>
      <c r="K128" s="206"/>
    </row>
    <row r="129" spans="2:11" customFormat="1" ht="15" customHeight="1">
      <c r="B129" s="203"/>
      <c r="C129" s="180" t="s">
        <v>535</v>
      </c>
      <c r="D129" s="180"/>
      <c r="E129" s="180"/>
      <c r="F129" s="192" t="s">
        <v>530</v>
      </c>
      <c r="G129" s="180"/>
      <c r="H129" s="180" t="s">
        <v>536</v>
      </c>
      <c r="I129" s="180" t="s">
        <v>526</v>
      </c>
      <c r="J129" s="180">
        <v>15</v>
      </c>
      <c r="K129" s="206"/>
    </row>
    <row r="130" spans="2:11" customFormat="1" ht="15" customHeight="1">
      <c r="B130" s="203"/>
      <c r="C130" s="180" t="s">
        <v>537</v>
      </c>
      <c r="D130" s="180"/>
      <c r="E130" s="180"/>
      <c r="F130" s="192" t="s">
        <v>530</v>
      </c>
      <c r="G130" s="180"/>
      <c r="H130" s="180" t="s">
        <v>538</v>
      </c>
      <c r="I130" s="180" t="s">
        <v>526</v>
      </c>
      <c r="J130" s="180">
        <v>15</v>
      </c>
      <c r="K130" s="206"/>
    </row>
    <row r="131" spans="2:11" customFormat="1" ht="15" customHeight="1">
      <c r="B131" s="203"/>
      <c r="C131" s="180" t="s">
        <v>539</v>
      </c>
      <c r="D131" s="180"/>
      <c r="E131" s="180"/>
      <c r="F131" s="192" t="s">
        <v>530</v>
      </c>
      <c r="G131" s="180"/>
      <c r="H131" s="180" t="s">
        <v>540</v>
      </c>
      <c r="I131" s="180" t="s">
        <v>526</v>
      </c>
      <c r="J131" s="180">
        <v>20</v>
      </c>
      <c r="K131" s="206"/>
    </row>
    <row r="132" spans="2:11" customFormat="1" ht="15" customHeight="1">
      <c r="B132" s="203"/>
      <c r="C132" s="180" t="s">
        <v>541</v>
      </c>
      <c r="D132" s="180"/>
      <c r="E132" s="180"/>
      <c r="F132" s="192" t="s">
        <v>530</v>
      </c>
      <c r="G132" s="180"/>
      <c r="H132" s="180" t="s">
        <v>542</v>
      </c>
      <c r="I132" s="180" t="s">
        <v>526</v>
      </c>
      <c r="J132" s="180">
        <v>20</v>
      </c>
      <c r="K132" s="206"/>
    </row>
    <row r="133" spans="2:11" customFormat="1" ht="15" customHeight="1">
      <c r="B133" s="203"/>
      <c r="C133" s="180" t="s">
        <v>529</v>
      </c>
      <c r="D133" s="180"/>
      <c r="E133" s="180"/>
      <c r="F133" s="192" t="s">
        <v>530</v>
      </c>
      <c r="G133" s="180"/>
      <c r="H133" s="180" t="s">
        <v>564</v>
      </c>
      <c r="I133" s="180" t="s">
        <v>526</v>
      </c>
      <c r="J133" s="180">
        <v>50</v>
      </c>
      <c r="K133" s="206"/>
    </row>
    <row r="134" spans="2:11" customFormat="1" ht="15" customHeight="1">
      <c r="B134" s="203"/>
      <c r="C134" s="180" t="s">
        <v>543</v>
      </c>
      <c r="D134" s="180"/>
      <c r="E134" s="180"/>
      <c r="F134" s="192" t="s">
        <v>530</v>
      </c>
      <c r="G134" s="180"/>
      <c r="H134" s="180" t="s">
        <v>564</v>
      </c>
      <c r="I134" s="180" t="s">
        <v>526</v>
      </c>
      <c r="J134" s="180">
        <v>50</v>
      </c>
      <c r="K134" s="206"/>
    </row>
    <row r="135" spans="2:11" customFormat="1" ht="15" customHeight="1">
      <c r="B135" s="203"/>
      <c r="C135" s="180" t="s">
        <v>549</v>
      </c>
      <c r="D135" s="180"/>
      <c r="E135" s="180"/>
      <c r="F135" s="192" t="s">
        <v>530</v>
      </c>
      <c r="G135" s="180"/>
      <c r="H135" s="180" t="s">
        <v>564</v>
      </c>
      <c r="I135" s="180" t="s">
        <v>526</v>
      </c>
      <c r="J135" s="180">
        <v>50</v>
      </c>
      <c r="K135" s="206"/>
    </row>
    <row r="136" spans="2:11" customFormat="1" ht="15" customHeight="1">
      <c r="B136" s="203"/>
      <c r="C136" s="180" t="s">
        <v>551</v>
      </c>
      <c r="D136" s="180"/>
      <c r="E136" s="180"/>
      <c r="F136" s="192" t="s">
        <v>530</v>
      </c>
      <c r="G136" s="180"/>
      <c r="H136" s="180" t="s">
        <v>564</v>
      </c>
      <c r="I136" s="180" t="s">
        <v>526</v>
      </c>
      <c r="J136" s="180">
        <v>50</v>
      </c>
      <c r="K136" s="206"/>
    </row>
    <row r="137" spans="2:11" customFormat="1" ht="15" customHeight="1">
      <c r="B137" s="203"/>
      <c r="C137" s="180" t="s">
        <v>552</v>
      </c>
      <c r="D137" s="180"/>
      <c r="E137" s="180"/>
      <c r="F137" s="192" t="s">
        <v>530</v>
      </c>
      <c r="G137" s="180"/>
      <c r="H137" s="180" t="s">
        <v>577</v>
      </c>
      <c r="I137" s="180" t="s">
        <v>526</v>
      </c>
      <c r="J137" s="180">
        <v>255</v>
      </c>
      <c r="K137" s="206"/>
    </row>
    <row r="138" spans="2:11" customFormat="1" ht="15" customHeight="1">
      <c r="B138" s="203"/>
      <c r="C138" s="180" t="s">
        <v>554</v>
      </c>
      <c r="D138" s="180"/>
      <c r="E138" s="180"/>
      <c r="F138" s="192" t="s">
        <v>524</v>
      </c>
      <c r="G138" s="180"/>
      <c r="H138" s="180" t="s">
        <v>578</v>
      </c>
      <c r="I138" s="180" t="s">
        <v>556</v>
      </c>
      <c r="J138" s="180"/>
      <c r="K138" s="206"/>
    </row>
    <row r="139" spans="2:11" customFormat="1" ht="15" customHeight="1">
      <c r="B139" s="203"/>
      <c r="C139" s="180" t="s">
        <v>557</v>
      </c>
      <c r="D139" s="180"/>
      <c r="E139" s="180"/>
      <c r="F139" s="192" t="s">
        <v>524</v>
      </c>
      <c r="G139" s="180"/>
      <c r="H139" s="180" t="s">
        <v>579</v>
      </c>
      <c r="I139" s="180" t="s">
        <v>559</v>
      </c>
      <c r="J139" s="180"/>
      <c r="K139" s="206"/>
    </row>
    <row r="140" spans="2:11" customFormat="1" ht="15" customHeight="1">
      <c r="B140" s="203"/>
      <c r="C140" s="180" t="s">
        <v>560</v>
      </c>
      <c r="D140" s="180"/>
      <c r="E140" s="180"/>
      <c r="F140" s="192" t="s">
        <v>524</v>
      </c>
      <c r="G140" s="180"/>
      <c r="H140" s="180" t="s">
        <v>560</v>
      </c>
      <c r="I140" s="180" t="s">
        <v>559</v>
      </c>
      <c r="J140" s="180"/>
      <c r="K140" s="206"/>
    </row>
    <row r="141" spans="2:11" customFormat="1" ht="15" customHeight="1">
      <c r="B141" s="203"/>
      <c r="C141" s="180" t="s">
        <v>42</v>
      </c>
      <c r="D141" s="180"/>
      <c r="E141" s="180"/>
      <c r="F141" s="192" t="s">
        <v>524</v>
      </c>
      <c r="G141" s="180"/>
      <c r="H141" s="180" t="s">
        <v>580</v>
      </c>
      <c r="I141" s="180" t="s">
        <v>559</v>
      </c>
      <c r="J141" s="180"/>
      <c r="K141" s="206"/>
    </row>
    <row r="142" spans="2:11" customFormat="1" ht="15" customHeight="1">
      <c r="B142" s="203"/>
      <c r="C142" s="180" t="s">
        <v>581</v>
      </c>
      <c r="D142" s="180"/>
      <c r="E142" s="180"/>
      <c r="F142" s="192" t="s">
        <v>524</v>
      </c>
      <c r="G142" s="180"/>
      <c r="H142" s="180" t="s">
        <v>582</v>
      </c>
      <c r="I142" s="180" t="s">
        <v>559</v>
      </c>
      <c r="J142" s="180"/>
      <c r="K142" s="206"/>
    </row>
    <row r="143" spans="2:11" customFormat="1" ht="15" customHeight="1">
      <c r="B143" s="207"/>
      <c r="C143" s="208"/>
      <c r="D143" s="208"/>
      <c r="E143" s="208"/>
      <c r="F143" s="208"/>
      <c r="G143" s="208"/>
      <c r="H143" s="208"/>
      <c r="I143" s="208"/>
      <c r="J143" s="208"/>
      <c r="K143" s="209"/>
    </row>
    <row r="144" spans="2:11" customFormat="1" ht="18.75" customHeight="1">
      <c r="B144" s="199"/>
      <c r="C144" s="199"/>
      <c r="D144" s="199"/>
      <c r="E144" s="199"/>
      <c r="F144" s="200"/>
      <c r="G144" s="199"/>
      <c r="H144" s="199"/>
      <c r="I144" s="199"/>
      <c r="J144" s="199"/>
      <c r="K144" s="199"/>
    </row>
    <row r="145" spans="2:11" customFormat="1" ht="18.75" customHeight="1">
      <c r="B145" s="234"/>
      <c r="C145" s="234"/>
      <c r="D145" s="234"/>
      <c r="E145" s="234"/>
      <c r="F145" s="234"/>
      <c r="G145" s="234"/>
      <c r="H145" s="234"/>
      <c r="I145" s="234"/>
      <c r="J145" s="234"/>
      <c r="K145" s="234"/>
    </row>
    <row r="146" spans="2:11" customFormat="1" ht="7.5" customHeight="1">
      <c r="B146" s="235"/>
      <c r="C146" s="236"/>
      <c r="D146" s="236"/>
      <c r="E146" s="236"/>
      <c r="F146" s="236"/>
      <c r="G146" s="236"/>
      <c r="H146" s="236"/>
      <c r="I146" s="236"/>
      <c r="J146" s="236"/>
      <c r="K146" s="237"/>
    </row>
    <row r="147" spans="2:11" customFormat="1" ht="45" customHeight="1">
      <c r="B147" s="238"/>
      <c r="C147" s="298" t="s">
        <v>583</v>
      </c>
      <c r="D147" s="298"/>
      <c r="E147" s="298"/>
      <c r="F147" s="298"/>
      <c r="G147" s="298"/>
      <c r="H147" s="298"/>
      <c r="I147" s="298"/>
      <c r="J147" s="298"/>
      <c r="K147" s="239"/>
    </row>
    <row r="148" spans="2:11" customFormat="1" ht="17.25" customHeight="1">
      <c r="B148" s="238"/>
      <c r="C148" s="184" t="s">
        <v>518</v>
      </c>
      <c r="D148" s="184"/>
      <c r="E148" s="184"/>
      <c r="F148" s="184" t="s">
        <v>519</v>
      </c>
      <c r="G148" s="185"/>
      <c r="H148" s="184" t="s">
        <v>58</v>
      </c>
      <c r="I148" s="184" t="s">
        <v>61</v>
      </c>
      <c r="J148" s="184" t="s">
        <v>520</v>
      </c>
      <c r="K148" s="239"/>
    </row>
    <row r="149" spans="2:11" customFormat="1" ht="17.25" customHeight="1">
      <c r="B149" s="238"/>
      <c r="C149" s="186" t="s">
        <v>521</v>
      </c>
      <c r="D149" s="186"/>
      <c r="E149" s="186"/>
      <c r="F149" s="187" t="s">
        <v>522</v>
      </c>
      <c r="G149" s="188"/>
      <c r="H149" s="186"/>
      <c r="I149" s="186"/>
      <c r="J149" s="186" t="s">
        <v>523</v>
      </c>
      <c r="K149" s="239"/>
    </row>
    <row r="150" spans="2:11" customFormat="1" ht="5.25" customHeight="1">
      <c r="B150" s="194"/>
      <c r="C150" s="189"/>
      <c r="D150" s="189"/>
      <c r="E150" s="189"/>
      <c r="F150" s="189"/>
      <c r="G150" s="190"/>
      <c r="H150" s="189"/>
      <c r="I150" s="189"/>
      <c r="J150" s="189"/>
      <c r="K150" s="206"/>
    </row>
    <row r="151" spans="2:11" customFormat="1" ht="15" customHeight="1">
      <c r="B151" s="194"/>
      <c r="C151" s="210" t="s">
        <v>527</v>
      </c>
      <c r="D151" s="180"/>
      <c r="E151" s="180"/>
      <c r="F151" s="211" t="s">
        <v>524</v>
      </c>
      <c r="G151" s="180"/>
      <c r="H151" s="210" t="s">
        <v>564</v>
      </c>
      <c r="I151" s="210" t="s">
        <v>526</v>
      </c>
      <c r="J151" s="210">
        <v>120</v>
      </c>
      <c r="K151" s="206"/>
    </row>
    <row r="152" spans="2:11" customFormat="1" ht="15" customHeight="1">
      <c r="B152" s="194"/>
      <c r="C152" s="210" t="s">
        <v>573</v>
      </c>
      <c r="D152" s="180"/>
      <c r="E152" s="180"/>
      <c r="F152" s="211" t="s">
        <v>524</v>
      </c>
      <c r="G152" s="180"/>
      <c r="H152" s="210" t="s">
        <v>584</v>
      </c>
      <c r="I152" s="210" t="s">
        <v>526</v>
      </c>
      <c r="J152" s="210" t="s">
        <v>575</v>
      </c>
      <c r="K152" s="206"/>
    </row>
    <row r="153" spans="2:11" customFormat="1" ht="15" customHeight="1">
      <c r="B153" s="194"/>
      <c r="C153" s="210" t="s">
        <v>472</v>
      </c>
      <c r="D153" s="180"/>
      <c r="E153" s="180"/>
      <c r="F153" s="211" t="s">
        <v>524</v>
      </c>
      <c r="G153" s="180"/>
      <c r="H153" s="210" t="s">
        <v>585</v>
      </c>
      <c r="I153" s="210" t="s">
        <v>526</v>
      </c>
      <c r="J153" s="210" t="s">
        <v>575</v>
      </c>
      <c r="K153" s="206"/>
    </row>
    <row r="154" spans="2:11" customFormat="1" ht="15" customHeight="1">
      <c r="B154" s="194"/>
      <c r="C154" s="210" t="s">
        <v>529</v>
      </c>
      <c r="D154" s="180"/>
      <c r="E154" s="180"/>
      <c r="F154" s="211" t="s">
        <v>530</v>
      </c>
      <c r="G154" s="180"/>
      <c r="H154" s="210" t="s">
        <v>564</v>
      </c>
      <c r="I154" s="210" t="s">
        <v>526</v>
      </c>
      <c r="J154" s="210">
        <v>50</v>
      </c>
      <c r="K154" s="206"/>
    </row>
    <row r="155" spans="2:11" customFormat="1" ht="15" customHeight="1">
      <c r="B155" s="194"/>
      <c r="C155" s="210" t="s">
        <v>532</v>
      </c>
      <c r="D155" s="180"/>
      <c r="E155" s="180"/>
      <c r="F155" s="211" t="s">
        <v>524</v>
      </c>
      <c r="G155" s="180"/>
      <c r="H155" s="210" t="s">
        <v>564</v>
      </c>
      <c r="I155" s="210" t="s">
        <v>534</v>
      </c>
      <c r="J155" s="210"/>
      <c r="K155" s="206"/>
    </row>
    <row r="156" spans="2:11" customFormat="1" ht="15" customHeight="1">
      <c r="B156" s="194"/>
      <c r="C156" s="210" t="s">
        <v>543</v>
      </c>
      <c r="D156" s="180"/>
      <c r="E156" s="180"/>
      <c r="F156" s="211" t="s">
        <v>530</v>
      </c>
      <c r="G156" s="180"/>
      <c r="H156" s="210" t="s">
        <v>564</v>
      </c>
      <c r="I156" s="210" t="s">
        <v>526</v>
      </c>
      <c r="J156" s="210">
        <v>50</v>
      </c>
      <c r="K156" s="206"/>
    </row>
    <row r="157" spans="2:11" customFormat="1" ht="15" customHeight="1">
      <c r="B157" s="194"/>
      <c r="C157" s="210" t="s">
        <v>551</v>
      </c>
      <c r="D157" s="180"/>
      <c r="E157" s="180"/>
      <c r="F157" s="211" t="s">
        <v>530</v>
      </c>
      <c r="G157" s="180"/>
      <c r="H157" s="210" t="s">
        <v>564</v>
      </c>
      <c r="I157" s="210" t="s">
        <v>526</v>
      </c>
      <c r="J157" s="210">
        <v>50</v>
      </c>
      <c r="K157" s="206"/>
    </row>
    <row r="158" spans="2:11" customFormat="1" ht="15" customHeight="1">
      <c r="B158" s="194"/>
      <c r="C158" s="210" t="s">
        <v>549</v>
      </c>
      <c r="D158" s="180"/>
      <c r="E158" s="180"/>
      <c r="F158" s="211" t="s">
        <v>530</v>
      </c>
      <c r="G158" s="180"/>
      <c r="H158" s="210" t="s">
        <v>564</v>
      </c>
      <c r="I158" s="210" t="s">
        <v>526</v>
      </c>
      <c r="J158" s="210">
        <v>50</v>
      </c>
      <c r="K158" s="206"/>
    </row>
    <row r="159" spans="2:11" customFormat="1" ht="15" customHeight="1">
      <c r="B159" s="194"/>
      <c r="C159" s="210" t="s">
        <v>94</v>
      </c>
      <c r="D159" s="180"/>
      <c r="E159" s="180"/>
      <c r="F159" s="211" t="s">
        <v>524</v>
      </c>
      <c r="G159" s="180"/>
      <c r="H159" s="210" t="s">
        <v>586</v>
      </c>
      <c r="I159" s="210" t="s">
        <v>526</v>
      </c>
      <c r="J159" s="210" t="s">
        <v>587</v>
      </c>
      <c r="K159" s="206"/>
    </row>
    <row r="160" spans="2:11" customFormat="1" ht="15" customHeight="1">
      <c r="B160" s="194"/>
      <c r="C160" s="210" t="s">
        <v>588</v>
      </c>
      <c r="D160" s="180"/>
      <c r="E160" s="180"/>
      <c r="F160" s="211" t="s">
        <v>524</v>
      </c>
      <c r="G160" s="180"/>
      <c r="H160" s="210" t="s">
        <v>589</v>
      </c>
      <c r="I160" s="210" t="s">
        <v>559</v>
      </c>
      <c r="J160" s="210"/>
      <c r="K160" s="206"/>
    </row>
    <row r="161" spans="2:11" customFormat="1" ht="15" customHeight="1">
      <c r="B161" s="212"/>
      <c r="C161" s="198"/>
      <c r="D161" s="198"/>
      <c r="E161" s="198"/>
      <c r="F161" s="198"/>
      <c r="G161" s="198"/>
      <c r="H161" s="198"/>
      <c r="I161" s="198"/>
      <c r="J161" s="198"/>
      <c r="K161" s="213"/>
    </row>
    <row r="162" spans="2:11" customFormat="1" ht="18.75" customHeight="1">
      <c r="B162" s="199"/>
      <c r="C162" s="204"/>
      <c r="D162" s="204"/>
      <c r="E162" s="204"/>
      <c r="F162" s="214"/>
      <c r="G162" s="204"/>
      <c r="H162" s="204"/>
      <c r="I162" s="204"/>
      <c r="J162" s="204"/>
      <c r="K162" s="199"/>
    </row>
    <row r="163" spans="2:11" customFormat="1" ht="18.75" customHeight="1">
      <c r="B163" s="234"/>
      <c r="C163" s="234"/>
      <c r="D163" s="234"/>
      <c r="E163" s="234"/>
      <c r="F163" s="234"/>
      <c r="G163" s="234"/>
      <c r="H163" s="234"/>
      <c r="I163" s="234"/>
      <c r="J163" s="234"/>
      <c r="K163" s="234"/>
    </row>
    <row r="164" spans="2:1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pans="2:11" customFormat="1" ht="45" customHeight="1">
      <c r="B165" s="227"/>
      <c r="C165" s="296" t="s">
        <v>590</v>
      </c>
      <c r="D165" s="296"/>
      <c r="E165" s="296"/>
      <c r="F165" s="296"/>
      <c r="G165" s="296"/>
      <c r="H165" s="296"/>
      <c r="I165" s="296"/>
      <c r="J165" s="296"/>
      <c r="K165" s="228"/>
    </row>
    <row r="166" spans="2:11" customFormat="1" ht="17.25" customHeight="1">
      <c r="B166" s="227"/>
      <c r="C166" s="184" t="s">
        <v>518</v>
      </c>
      <c r="D166" s="184"/>
      <c r="E166" s="184"/>
      <c r="F166" s="184" t="s">
        <v>519</v>
      </c>
      <c r="G166" s="215"/>
      <c r="H166" s="216" t="s">
        <v>58</v>
      </c>
      <c r="I166" s="216" t="s">
        <v>61</v>
      </c>
      <c r="J166" s="184" t="s">
        <v>520</v>
      </c>
      <c r="K166" s="228"/>
    </row>
    <row r="167" spans="2:11" customFormat="1" ht="17.25" customHeight="1">
      <c r="B167" s="229"/>
      <c r="C167" s="186" t="s">
        <v>521</v>
      </c>
      <c r="D167" s="186"/>
      <c r="E167" s="186"/>
      <c r="F167" s="187" t="s">
        <v>522</v>
      </c>
      <c r="G167" s="217"/>
      <c r="H167" s="218"/>
      <c r="I167" s="218"/>
      <c r="J167" s="186" t="s">
        <v>523</v>
      </c>
      <c r="K167" s="230"/>
    </row>
    <row r="168" spans="2:11" customFormat="1" ht="5.25" customHeight="1">
      <c r="B168" s="194"/>
      <c r="C168" s="189"/>
      <c r="D168" s="189"/>
      <c r="E168" s="189"/>
      <c r="F168" s="189"/>
      <c r="G168" s="190"/>
      <c r="H168" s="189"/>
      <c r="I168" s="189"/>
      <c r="J168" s="189"/>
      <c r="K168" s="206"/>
    </row>
    <row r="169" spans="2:11" customFormat="1" ht="15" customHeight="1">
      <c r="B169" s="194"/>
      <c r="C169" s="180" t="s">
        <v>527</v>
      </c>
      <c r="D169" s="180"/>
      <c r="E169" s="180"/>
      <c r="F169" s="192" t="s">
        <v>524</v>
      </c>
      <c r="G169" s="180"/>
      <c r="H169" s="180" t="s">
        <v>564</v>
      </c>
      <c r="I169" s="180" t="s">
        <v>526</v>
      </c>
      <c r="J169" s="180">
        <v>120</v>
      </c>
      <c r="K169" s="206"/>
    </row>
    <row r="170" spans="2:11" customFormat="1" ht="15" customHeight="1">
      <c r="B170" s="194"/>
      <c r="C170" s="180" t="s">
        <v>573</v>
      </c>
      <c r="D170" s="180"/>
      <c r="E170" s="180"/>
      <c r="F170" s="192" t="s">
        <v>524</v>
      </c>
      <c r="G170" s="180"/>
      <c r="H170" s="180" t="s">
        <v>574</v>
      </c>
      <c r="I170" s="180" t="s">
        <v>526</v>
      </c>
      <c r="J170" s="180" t="s">
        <v>575</v>
      </c>
      <c r="K170" s="206"/>
    </row>
    <row r="171" spans="2:11" customFormat="1" ht="15" customHeight="1">
      <c r="B171" s="194"/>
      <c r="C171" s="180" t="s">
        <v>472</v>
      </c>
      <c r="D171" s="180"/>
      <c r="E171" s="180"/>
      <c r="F171" s="192" t="s">
        <v>524</v>
      </c>
      <c r="G171" s="180"/>
      <c r="H171" s="180" t="s">
        <v>591</v>
      </c>
      <c r="I171" s="180" t="s">
        <v>526</v>
      </c>
      <c r="J171" s="180" t="s">
        <v>575</v>
      </c>
      <c r="K171" s="206"/>
    </row>
    <row r="172" spans="2:11" customFormat="1" ht="15" customHeight="1">
      <c r="B172" s="194"/>
      <c r="C172" s="180" t="s">
        <v>529</v>
      </c>
      <c r="D172" s="180"/>
      <c r="E172" s="180"/>
      <c r="F172" s="192" t="s">
        <v>530</v>
      </c>
      <c r="G172" s="180"/>
      <c r="H172" s="180" t="s">
        <v>591</v>
      </c>
      <c r="I172" s="180" t="s">
        <v>526</v>
      </c>
      <c r="J172" s="180">
        <v>50</v>
      </c>
      <c r="K172" s="206"/>
    </row>
    <row r="173" spans="2:11" customFormat="1" ht="15" customHeight="1">
      <c r="B173" s="194"/>
      <c r="C173" s="180" t="s">
        <v>532</v>
      </c>
      <c r="D173" s="180"/>
      <c r="E173" s="180"/>
      <c r="F173" s="192" t="s">
        <v>524</v>
      </c>
      <c r="G173" s="180"/>
      <c r="H173" s="180" t="s">
        <v>591</v>
      </c>
      <c r="I173" s="180" t="s">
        <v>534</v>
      </c>
      <c r="J173" s="180"/>
      <c r="K173" s="206"/>
    </row>
    <row r="174" spans="2:11" customFormat="1" ht="15" customHeight="1">
      <c r="B174" s="194"/>
      <c r="C174" s="180" t="s">
        <v>543</v>
      </c>
      <c r="D174" s="180"/>
      <c r="E174" s="180"/>
      <c r="F174" s="192" t="s">
        <v>530</v>
      </c>
      <c r="G174" s="180"/>
      <c r="H174" s="180" t="s">
        <v>591</v>
      </c>
      <c r="I174" s="180" t="s">
        <v>526</v>
      </c>
      <c r="J174" s="180">
        <v>50</v>
      </c>
      <c r="K174" s="206"/>
    </row>
    <row r="175" spans="2:11" customFormat="1" ht="15" customHeight="1">
      <c r="B175" s="194"/>
      <c r="C175" s="180" t="s">
        <v>551</v>
      </c>
      <c r="D175" s="180"/>
      <c r="E175" s="180"/>
      <c r="F175" s="192" t="s">
        <v>530</v>
      </c>
      <c r="G175" s="180"/>
      <c r="H175" s="180" t="s">
        <v>591</v>
      </c>
      <c r="I175" s="180" t="s">
        <v>526</v>
      </c>
      <c r="J175" s="180">
        <v>50</v>
      </c>
      <c r="K175" s="206"/>
    </row>
    <row r="176" spans="2:11" customFormat="1" ht="15" customHeight="1">
      <c r="B176" s="194"/>
      <c r="C176" s="180" t="s">
        <v>549</v>
      </c>
      <c r="D176" s="180"/>
      <c r="E176" s="180"/>
      <c r="F176" s="192" t="s">
        <v>530</v>
      </c>
      <c r="G176" s="180"/>
      <c r="H176" s="180" t="s">
        <v>591</v>
      </c>
      <c r="I176" s="180" t="s">
        <v>526</v>
      </c>
      <c r="J176" s="180">
        <v>50</v>
      </c>
      <c r="K176" s="206"/>
    </row>
    <row r="177" spans="2:11" customFormat="1" ht="15" customHeight="1">
      <c r="B177" s="194"/>
      <c r="C177" s="180" t="s">
        <v>106</v>
      </c>
      <c r="D177" s="180"/>
      <c r="E177" s="180"/>
      <c r="F177" s="192" t="s">
        <v>524</v>
      </c>
      <c r="G177" s="180"/>
      <c r="H177" s="180" t="s">
        <v>592</v>
      </c>
      <c r="I177" s="180" t="s">
        <v>593</v>
      </c>
      <c r="J177" s="180"/>
      <c r="K177" s="206"/>
    </row>
    <row r="178" spans="2:11" customFormat="1" ht="15" customHeight="1">
      <c r="B178" s="194"/>
      <c r="C178" s="180" t="s">
        <v>61</v>
      </c>
      <c r="D178" s="180"/>
      <c r="E178" s="180"/>
      <c r="F178" s="192" t="s">
        <v>524</v>
      </c>
      <c r="G178" s="180"/>
      <c r="H178" s="180" t="s">
        <v>594</v>
      </c>
      <c r="I178" s="180" t="s">
        <v>595</v>
      </c>
      <c r="J178" s="180">
        <v>1</v>
      </c>
      <c r="K178" s="206"/>
    </row>
    <row r="179" spans="2:11" customFormat="1" ht="15" customHeight="1">
      <c r="B179" s="194"/>
      <c r="C179" s="180" t="s">
        <v>57</v>
      </c>
      <c r="D179" s="180"/>
      <c r="E179" s="180"/>
      <c r="F179" s="192" t="s">
        <v>524</v>
      </c>
      <c r="G179" s="180"/>
      <c r="H179" s="180" t="s">
        <v>596</v>
      </c>
      <c r="I179" s="180" t="s">
        <v>526</v>
      </c>
      <c r="J179" s="180">
        <v>20</v>
      </c>
      <c r="K179" s="206"/>
    </row>
    <row r="180" spans="2:11" customFormat="1" ht="15" customHeight="1">
      <c r="B180" s="194"/>
      <c r="C180" s="180" t="s">
        <v>58</v>
      </c>
      <c r="D180" s="180"/>
      <c r="E180" s="180"/>
      <c r="F180" s="192" t="s">
        <v>524</v>
      </c>
      <c r="G180" s="180"/>
      <c r="H180" s="180" t="s">
        <v>597</v>
      </c>
      <c r="I180" s="180" t="s">
        <v>526</v>
      </c>
      <c r="J180" s="180">
        <v>255</v>
      </c>
      <c r="K180" s="206"/>
    </row>
    <row r="181" spans="2:11" customFormat="1" ht="15" customHeight="1">
      <c r="B181" s="194"/>
      <c r="C181" s="180" t="s">
        <v>107</v>
      </c>
      <c r="D181" s="180"/>
      <c r="E181" s="180"/>
      <c r="F181" s="192" t="s">
        <v>524</v>
      </c>
      <c r="G181" s="180"/>
      <c r="H181" s="180" t="s">
        <v>488</v>
      </c>
      <c r="I181" s="180" t="s">
        <v>526</v>
      </c>
      <c r="J181" s="180">
        <v>10</v>
      </c>
      <c r="K181" s="206"/>
    </row>
    <row r="182" spans="2:11" customFormat="1" ht="15" customHeight="1">
      <c r="B182" s="194"/>
      <c r="C182" s="180" t="s">
        <v>108</v>
      </c>
      <c r="D182" s="180"/>
      <c r="E182" s="180"/>
      <c r="F182" s="192" t="s">
        <v>524</v>
      </c>
      <c r="G182" s="180"/>
      <c r="H182" s="180" t="s">
        <v>598</v>
      </c>
      <c r="I182" s="180" t="s">
        <v>559</v>
      </c>
      <c r="J182" s="180"/>
      <c r="K182" s="206"/>
    </row>
    <row r="183" spans="2:11" customFormat="1" ht="15" customHeight="1">
      <c r="B183" s="194"/>
      <c r="C183" s="180" t="s">
        <v>599</v>
      </c>
      <c r="D183" s="180"/>
      <c r="E183" s="180"/>
      <c r="F183" s="192" t="s">
        <v>524</v>
      </c>
      <c r="G183" s="180"/>
      <c r="H183" s="180" t="s">
        <v>600</v>
      </c>
      <c r="I183" s="180" t="s">
        <v>559</v>
      </c>
      <c r="J183" s="180"/>
      <c r="K183" s="206"/>
    </row>
    <row r="184" spans="2:11" customFormat="1" ht="15" customHeight="1">
      <c r="B184" s="194"/>
      <c r="C184" s="180" t="s">
        <v>588</v>
      </c>
      <c r="D184" s="180"/>
      <c r="E184" s="180"/>
      <c r="F184" s="192" t="s">
        <v>524</v>
      </c>
      <c r="G184" s="180"/>
      <c r="H184" s="180" t="s">
        <v>601</v>
      </c>
      <c r="I184" s="180" t="s">
        <v>559</v>
      </c>
      <c r="J184" s="180"/>
      <c r="K184" s="206"/>
    </row>
    <row r="185" spans="2:11" customFormat="1" ht="15" customHeight="1">
      <c r="B185" s="194"/>
      <c r="C185" s="180" t="s">
        <v>110</v>
      </c>
      <c r="D185" s="180"/>
      <c r="E185" s="180"/>
      <c r="F185" s="192" t="s">
        <v>530</v>
      </c>
      <c r="G185" s="180"/>
      <c r="H185" s="180" t="s">
        <v>602</v>
      </c>
      <c r="I185" s="180" t="s">
        <v>526</v>
      </c>
      <c r="J185" s="180">
        <v>50</v>
      </c>
      <c r="K185" s="206"/>
    </row>
    <row r="186" spans="2:11" customFormat="1" ht="15" customHeight="1">
      <c r="B186" s="194"/>
      <c r="C186" s="180" t="s">
        <v>603</v>
      </c>
      <c r="D186" s="180"/>
      <c r="E186" s="180"/>
      <c r="F186" s="192" t="s">
        <v>530</v>
      </c>
      <c r="G186" s="180"/>
      <c r="H186" s="180" t="s">
        <v>604</v>
      </c>
      <c r="I186" s="180" t="s">
        <v>605</v>
      </c>
      <c r="J186" s="180"/>
      <c r="K186" s="206"/>
    </row>
    <row r="187" spans="2:11" customFormat="1" ht="15" customHeight="1">
      <c r="B187" s="194"/>
      <c r="C187" s="180" t="s">
        <v>606</v>
      </c>
      <c r="D187" s="180"/>
      <c r="E187" s="180"/>
      <c r="F187" s="192" t="s">
        <v>530</v>
      </c>
      <c r="G187" s="180"/>
      <c r="H187" s="180" t="s">
        <v>607</v>
      </c>
      <c r="I187" s="180" t="s">
        <v>605</v>
      </c>
      <c r="J187" s="180"/>
      <c r="K187" s="206"/>
    </row>
    <row r="188" spans="2:11" customFormat="1" ht="15" customHeight="1">
      <c r="B188" s="194"/>
      <c r="C188" s="180" t="s">
        <v>608</v>
      </c>
      <c r="D188" s="180"/>
      <c r="E188" s="180"/>
      <c r="F188" s="192" t="s">
        <v>530</v>
      </c>
      <c r="G188" s="180"/>
      <c r="H188" s="180" t="s">
        <v>609</v>
      </c>
      <c r="I188" s="180" t="s">
        <v>605</v>
      </c>
      <c r="J188" s="180"/>
      <c r="K188" s="206"/>
    </row>
    <row r="189" spans="2:11" customFormat="1" ht="15" customHeight="1">
      <c r="B189" s="194"/>
      <c r="C189" s="219" t="s">
        <v>610</v>
      </c>
      <c r="D189" s="180"/>
      <c r="E189" s="180"/>
      <c r="F189" s="192" t="s">
        <v>530</v>
      </c>
      <c r="G189" s="180"/>
      <c r="H189" s="180" t="s">
        <v>611</v>
      </c>
      <c r="I189" s="180" t="s">
        <v>612</v>
      </c>
      <c r="J189" s="220" t="s">
        <v>613</v>
      </c>
      <c r="K189" s="206"/>
    </row>
    <row r="190" spans="2:11" customFormat="1" ht="15" customHeight="1">
      <c r="B190" s="194"/>
      <c r="C190" s="219" t="s">
        <v>614</v>
      </c>
      <c r="D190" s="180"/>
      <c r="E190" s="180"/>
      <c r="F190" s="192" t="s">
        <v>530</v>
      </c>
      <c r="G190" s="180"/>
      <c r="H190" s="180" t="s">
        <v>615</v>
      </c>
      <c r="I190" s="180" t="s">
        <v>612</v>
      </c>
      <c r="J190" s="220" t="s">
        <v>613</v>
      </c>
      <c r="K190" s="206"/>
    </row>
    <row r="191" spans="2:11" customFormat="1" ht="15" customHeight="1">
      <c r="B191" s="194"/>
      <c r="C191" s="219" t="s">
        <v>46</v>
      </c>
      <c r="D191" s="180"/>
      <c r="E191" s="180"/>
      <c r="F191" s="192" t="s">
        <v>524</v>
      </c>
      <c r="G191" s="180"/>
      <c r="H191" s="177" t="s">
        <v>616</v>
      </c>
      <c r="I191" s="180" t="s">
        <v>617</v>
      </c>
      <c r="J191" s="180"/>
      <c r="K191" s="206"/>
    </row>
    <row r="192" spans="2:11" customFormat="1" ht="15" customHeight="1">
      <c r="B192" s="194"/>
      <c r="C192" s="219" t="s">
        <v>618</v>
      </c>
      <c r="D192" s="180"/>
      <c r="E192" s="180"/>
      <c r="F192" s="192" t="s">
        <v>524</v>
      </c>
      <c r="G192" s="180"/>
      <c r="H192" s="180" t="s">
        <v>619</v>
      </c>
      <c r="I192" s="180" t="s">
        <v>559</v>
      </c>
      <c r="J192" s="180"/>
      <c r="K192" s="206"/>
    </row>
    <row r="193" spans="2:11" customFormat="1" ht="15" customHeight="1">
      <c r="B193" s="194"/>
      <c r="C193" s="219" t="s">
        <v>620</v>
      </c>
      <c r="D193" s="180"/>
      <c r="E193" s="180"/>
      <c r="F193" s="192" t="s">
        <v>524</v>
      </c>
      <c r="G193" s="180"/>
      <c r="H193" s="180" t="s">
        <v>621</v>
      </c>
      <c r="I193" s="180" t="s">
        <v>559</v>
      </c>
      <c r="J193" s="180"/>
      <c r="K193" s="206"/>
    </row>
    <row r="194" spans="2:11" customFormat="1" ht="15" customHeight="1">
      <c r="B194" s="194"/>
      <c r="C194" s="219" t="s">
        <v>622</v>
      </c>
      <c r="D194" s="180"/>
      <c r="E194" s="180"/>
      <c r="F194" s="192" t="s">
        <v>530</v>
      </c>
      <c r="G194" s="180"/>
      <c r="H194" s="180" t="s">
        <v>623</v>
      </c>
      <c r="I194" s="180" t="s">
        <v>559</v>
      </c>
      <c r="J194" s="180"/>
      <c r="K194" s="206"/>
    </row>
    <row r="195" spans="2:11" customFormat="1" ht="15" customHeight="1">
      <c r="B195" s="212"/>
      <c r="C195" s="221"/>
      <c r="D195" s="198"/>
      <c r="E195" s="198"/>
      <c r="F195" s="198"/>
      <c r="G195" s="198"/>
      <c r="H195" s="198"/>
      <c r="I195" s="198"/>
      <c r="J195" s="198"/>
      <c r="K195" s="213"/>
    </row>
    <row r="196" spans="2:11" customFormat="1" ht="18.75" customHeight="1">
      <c r="B196" s="199"/>
      <c r="C196" s="204"/>
      <c r="D196" s="204"/>
      <c r="E196" s="204"/>
      <c r="F196" s="214"/>
      <c r="G196" s="204"/>
      <c r="H196" s="204"/>
      <c r="I196" s="204"/>
      <c r="J196" s="204"/>
      <c r="K196" s="199"/>
    </row>
    <row r="197" spans="2:11" customFormat="1" ht="18.75" customHeight="1">
      <c r="B197" s="199"/>
      <c r="C197" s="204"/>
      <c r="D197" s="204"/>
      <c r="E197" s="204"/>
      <c r="F197" s="214"/>
      <c r="G197" s="204"/>
      <c r="H197" s="204"/>
      <c r="I197" s="204"/>
      <c r="J197" s="204"/>
      <c r="K197" s="199"/>
    </row>
    <row r="198" spans="2:11" customFormat="1" ht="18.75" customHeight="1">
      <c r="B198" s="234"/>
      <c r="C198" s="234"/>
      <c r="D198" s="234"/>
      <c r="E198" s="234"/>
      <c r="F198" s="234"/>
      <c r="G198" s="234"/>
      <c r="H198" s="234"/>
      <c r="I198" s="234"/>
      <c r="J198" s="234"/>
      <c r="K198" s="234"/>
    </row>
    <row r="199" spans="2:11" customFormat="1" ht="13.5">
      <c r="B199" s="224"/>
      <c r="C199" s="225"/>
      <c r="D199" s="225"/>
      <c r="E199" s="225"/>
      <c r="F199" s="225"/>
      <c r="G199" s="225"/>
      <c r="H199" s="225"/>
      <c r="I199" s="225"/>
      <c r="J199" s="225"/>
      <c r="K199" s="226"/>
    </row>
    <row r="200" spans="2:11" customFormat="1" ht="21">
      <c r="B200" s="227"/>
      <c r="C200" s="296" t="s">
        <v>624</v>
      </c>
      <c r="D200" s="296"/>
      <c r="E200" s="296"/>
      <c r="F200" s="296"/>
      <c r="G200" s="296"/>
      <c r="H200" s="296"/>
      <c r="I200" s="296"/>
      <c r="J200" s="296"/>
      <c r="K200" s="228"/>
    </row>
    <row r="201" spans="2:11" customFormat="1" ht="25.5" customHeight="1">
      <c r="B201" s="227"/>
      <c r="C201" s="222" t="s">
        <v>625</v>
      </c>
      <c r="D201" s="222"/>
      <c r="E201" s="222"/>
      <c r="F201" s="222" t="s">
        <v>626</v>
      </c>
      <c r="G201" s="223"/>
      <c r="H201" s="297" t="s">
        <v>627</v>
      </c>
      <c r="I201" s="297"/>
      <c r="J201" s="297"/>
      <c r="K201" s="228"/>
    </row>
    <row r="202" spans="2:11" customFormat="1" ht="5.25" customHeight="1">
      <c r="B202" s="194"/>
      <c r="C202" s="189"/>
      <c r="D202" s="189"/>
      <c r="E202" s="189"/>
      <c r="F202" s="189"/>
      <c r="G202" s="204"/>
      <c r="H202" s="189"/>
      <c r="I202" s="189"/>
      <c r="J202" s="189"/>
      <c r="K202" s="206"/>
    </row>
    <row r="203" spans="2:11" customFormat="1" ht="15" customHeight="1">
      <c r="B203" s="194"/>
      <c r="C203" s="180" t="s">
        <v>617</v>
      </c>
      <c r="D203" s="180"/>
      <c r="E203" s="180"/>
      <c r="F203" s="192" t="s">
        <v>47</v>
      </c>
      <c r="G203" s="180"/>
      <c r="H203" s="295" t="s">
        <v>628</v>
      </c>
      <c r="I203" s="295"/>
      <c r="J203" s="295"/>
      <c r="K203" s="206"/>
    </row>
    <row r="204" spans="2:11" customFormat="1" ht="15" customHeight="1">
      <c r="B204" s="194"/>
      <c r="C204" s="180"/>
      <c r="D204" s="180"/>
      <c r="E204" s="180"/>
      <c r="F204" s="192" t="s">
        <v>48</v>
      </c>
      <c r="G204" s="180"/>
      <c r="H204" s="295" t="s">
        <v>629</v>
      </c>
      <c r="I204" s="295"/>
      <c r="J204" s="295"/>
      <c r="K204" s="206"/>
    </row>
    <row r="205" spans="2:11" customFormat="1" ht="15" customHeight="1">
      <c r="B205" s="194"/>
      <c r="C205" s="180"/>
      <c r="D205" s="180"/>
      <c r="E205" s="180"/>
      <c r="F205" s="192" t="s">
        <v>51</v>
      </c>
      <c r="G205" s="180"/>
      <c r="H205" s="295" t="s">
        <v>630</v>
      </c>
      <c r="I205" s="295"/>
      <c r="J205" s="295"/>
      <c r="K205" s="206"/>
    </row>
    <row r="206" spans="2:11" customFormat="1" ht="15" customHeight="1">
      <c r="B206" s="194"/>
      <c r="C206" s="180"/>
      <c r="D206" s="180"/>
      <c r="E206" s="180"/>
      <c r="F206" s="192" t="s">
        <v>49</v>
      </c>
      <c r="G206" s="180"/>
      <c r="H206" s="295" t="s">
        <v>631</v>
      </c>
      <c r="I206" s="295"/>
      <c r="J206" s="295"/>
      <c r="K206" s="206"/>
    </row>
    <row r="207" spans="2:11" customFormat="1" ht="15" customHeight="1">
      <c r="B207" s="194"/>
      <c r="C207" s="180"/>
      <c r="D207" s="180"/>
      <c r="E207" s="180"/>
      <c r="F207" s="192" t="s">
        <v>50</v>
      </c>
      <c r="G207" s="180"/>
      <c r="H207" s="295" t="s">
        <v>632</v>
      </c>
      <c r="I207" s="295"/>
      <c r="J207" s="295"/>
      <c r="K207" s="206"/>
    </row>
    <row r="208" spans="2:11" customFormat="1" ht="15" customHeight="1">
      <c r="B208" s="194"/>
      <c r="C208" s="180"/>
      <c r="D208" s="180"/>
      <c r="E208" s="180"/>
      <c r="F208" s="192"/>
      <c r="G208" s="180"/>
      <c r="H208" s="180"/>
      <c r="I208" s="180"/>
      <c r="J208" s="180"/>
      <c r="K208" s="206"/>
    </row>
    <row r="209" spans="2:11" customFormat="1" ht="15" customHeight="1">
      <c r="B209" s="194"/>
      <c r="C209" s="180" t="s">
        <v>571</v>
      </c>
      <c r="D209" s="180"/>
      <c r="E209" s="180"/>
      <c r="F209" s="192" t="s">
        <v>83</v>
      </c>
      <c r="G209" s="180"/>
      <c r="H209" s="295" t="s">
        <v>633</v>
      </c>
      <c r="I209" s="295"/>
      <c r="J209" s="295"/>
      <c r="K209" s="206"/>
    </row>
    <row r="210" spans="2:11" customFormat="1" ht="15" customHeight="1">
      <c r="B210" s="194"/>
      <c r="C210" s="180"/>
      <c r="D210" s="180"/>
      <c r="E210" s="180"/>
      <c r="F210" s="192" t="s">
        <v>466</v>
      </c>
      <c r="G210" s="180"/>
      <c r="H210" s="295" t="s">
        <v>467</v>
      </c>
      <c r="I210" s="295"/>
      <c r="J210" s="295"/>
      <c r="K210" s="206"/>
    </row>
    <row r="211" spans="2:11" customFormat="1" ht="15" customHeight="1">
      <c r="B211" s="194"/>
      <c r="C211" s="180"/>
      <c r="D211" s="180"/>
      <c r="E211" s="180"/>
      <c r="F211" s="192" t="s">
        <v>464</v>
      </c>
      <c r="G211" s="180"/>
      <c r="H211" s="295" t="s">
        <v>634</v>
      </c>
      <c r="I211" s="295"/>
      <c r="J211" s="295"/>
      <c r="K211" s="206"/>
    </row>
    <row r="212" spans="2:11" customFormat="1" ht="15" customHeight="1">
      <c r="B212" s="249"/>
      <c r="C212" s="180"/>
      <c r="D212" s="180"/>
      <c r="E212" s="180"/>
      <c r="F212" s="192" t="s">
        <v>468</v>
      </c>
      <c r="G212" s="219"/>
      <c r="H212" s="294" t="s">
        <v>469</v>
      </c>
      <c r="I212" s="294"/>
      <c r="J212" s="294"/>
      <c r="K212" s="250"/>
    </row>
    <row r="213" spans="2:11" customFormat="1" ht="15" customHeight="1">
      <c r="B213" s="249"/>
      <c r="C213" s="180"/>
      <c r="D213" s="180"/>
      <c r="E213" s="180"/>
      <c r="F213" s="192" t="s">
        <v>470</v>
      </c>
      <c r="G213" s="219"/>
      <c r="H213" s="294" t="s">
        <v>443</v>
      </c>
      <c r="I213" s="294"/>
      <c r="J213" s="294"/>
      <c r="K213" s="250"/>
    </row>
    <row r="214" spans="2:11" customFormat="1" ht="15" customHeight="1">
      <c r="B214" s="249"/>
      <c r="C214" s="180"/>
      <c r="D214" s="180"/>
      <c r="E214" s="180"/>
      <c r="F214" s="192"/>
      <c r="G214" s="219"/>
      <c r="H214" s="210"/>
      <c r="I214" s="210"/>
      <c r="J214" s="210"/>
      <c r="K214" s="250"/>
    </row>
    <row r="215" spans="2:11" customFormat="1" ht="15" customHeight="1">
      <c r="B215" s="249"/>
      <c r="C215" s="180" t="s">
        <v>595</v>
      </c>
      <c r="D215" s="180"/>
      <c r="E215" s="180"/>
      <c r="F215" s="192">
        <v>1</v>
      </c>
      <c r="G215" s="219"/>
      <c r="H215" s="294" t="s">
        <v>635</v>
      </c>
      <c r="I215" s="294"/>
      <c r="J215" s="294"/>
      <c r="K215" s="250"/>
    </row>
    <row r="216" spans="2:11" customFormat="1" ht="15" customHeight="1">
      <c r="B216" s="249"/>
      <c r="C216" s="180"/>
      <c r="D216" s="180"/>
      <c r="E216" s="180"/>
      <c r="F216" s="192">
        <v>2</v>
      </c>
      <c r="G216" s="219"/>
      <c r="H216" s="294" t="s">
        <v>636</v>
      </c>
      <c r="I216" s="294"/>
      <c r="J216" s="294"/>
      <c r="K216" s="250"/>
    </row>
    <row r="217" spans="2:11" customFormat="1" ht="15" customHeight="1">
      <c r="B217" s="249"/>
      <c r="C217" s="180"/>
      <c r="D217" s="180"/>
      <c r="E217" s="180"/>
      <c r="F217" s="192">
        <v>3</v>
      </c>
      <c r="G217" s="219"/>
      <c r="H217" s="294" t="s">
        <v>637</v>
      </c>
      <c r="I217" s="294"/>
      <c r="J217" s="294"/>
      <c r="K217" s="250"/>
    </row>
    <row r="218" spans="2:11" customFormat="1" ht="15" customHeight="1">
      <c r="B218" s="249"/>
      <c r="C218" s="180"/>
      <c r="D218" s="180"/>
      <c r="E218" s="180"/>
      <c r="F218" s="192">
        <v>4</v>
      </c>
      <c r="G218" s="219"/>
      <c r="H218" s="294" t="s">
        <v>638</v>
      </c>
      <c r="I218" s="294"/>
      <c r="J218" s="294"/>
      <c r="K218" s="250"/>
    </row>
    <row r="219" spans="2:11" customFormat="1" ht="12.75" customHeight="1">
      <c r="B219" s="251"/>
      <c r="C219" s="252"/>
      <c r="D219" s="252"/>
      <c r="E219" s="252"/>
      <c r="F219" s="252"/>
      <c r="G219" s="252"/>
      <c r="H219" s="252"/>
      <c r="I219" s="252"/>
      <c r="J219" s="252"/>
      <c r="K219" s="253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Tomáš Černý</dc:creator>
  <cp:keywords/>
  <dc:description/>
  <cp:lastModifiedBy/>
  <cp:revision/>
  <dcterms:created xsi:type="dcterms:W3CDTF">2025-06-02T08:14:58Z</dcterms:created>
  <dcterms:modified xsi:type="dcterms:W3CDTF">2025-06-17T11:19:13Z</dcterms:modified>
  <cp:category/>
  <cp:contentStatus/>
</cp:coreProperties>
</file>